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6. Compliance\Mutual fund Compliances\2025\October 2025\Website\"/>
    </mc:Choice>
  </mc:AlternateContent>
  <bookViews>
    <workbookView xWindow="0" yWindow="0" windowWidth="20400" windowHeight="7635" activeTab="2"/>
  </bookViews>
  <sheets>
    <sheet name="Half Yearly Portfolio 2A" sheetId="1" r:id="rId1"/>
    <sheet name="Half Yearly Portfolio 2B" sheetId="2" r:id="rId2"/>
    <sheet name="Half Yearly Portfolio 2C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3" l="1"/>
  <c r="H38" i="3"/>
  <c r="B37" i="3"/>
  <c r="H33" i="3"/>
  <c r="I33" i="3" s="1"/>
  <c r="I34" i="3" s="1"/>
  <c r="B33" i="3"/>
  <c r="I31" i="3"/>
  <c r="H31" i="3"/>
  <c r="B30" i="3"/>
  <c r="I27" i="3"/>
  <c r="H27" i="3"/>
  <c r="A14" i="3"/>
  <c r="A13" i="3"/>
  <c r="A12" i="3"/>
  <c r="H34" i="3" l="1"/>
  <c r="H37" i="3" s="1"/>
  <c r="I38" i="3"/>
  <c r="I37" i="3" l="1"/>
  <c r="I39" i="3" s="1"/>
  <c r="H39" i="3"/>
  <c r="E47" i="2" l="1"/>
  <c r="H40" i="2"/>
  <c r="I40" i="2" s="1"/>
  <c r="B39" i="2"/>
  <c r="H35" i="2"/>
  <c r="H36" i="2" s="1"/>
  <c r="H39" i="2" s="1"/>
  <c r="B35" i="2"/>
  <c r="I33" i="2"/>
  <c r="H33" i="2"/>
  <c r="B32" i="2"/>
  <c r="I29" i="2"/>
  <c r="H29" i="2"/>
  <c r="A29" i="2"/>
  <c r="A28" i="2"/>
  <c r="A14" i="2"/>
  <c r="A13" i="2"/>
  <c r="H41" i="2" l="1"/>
  <c r="I39" i="2"/>
  <c r="I41" i="2" s="1"/>
  <c r="I35" i="2"/>
  <c r="I36" i="2" s="1"/>
  <c r="E41" i="1" l="1"/>
  <c r="H35" i="1"/>
  <c r="I35" i="1" s="1"/>
  <c r="B35" i="1"/>
  <c r="H30" i="1"/>
  <c r="H31" i="1" s="1"/>
  <c r="H34" i="1" s="1"/>
  <c r="B30" i="1"/>
  <c r="I28" i="1"/>
  <c r="H28" i="1"/>
  <c r="B27" i="1"/>
  <c r="I24" i="1"/>
  <c r="H24" i="1"/>
  <c r="H36" i="1" l="1"/>
  <c r="I34" i="1"/>
  <c r="I36" i="1" s="1"/>
  <c r="G39" i="1"/>
  <c r="I30" i="1"/>
  <c r="I31" i="1" s="1"/>
  <c r="I37" i="1" l="1"/>
</calcChain>
</file>

<file path=xl/sharedStrings.xml><?xml version="1.0" encoding="utf-8"?>
<sst xmlns="http://schemas.openxmlformats.org/spreadsheetml/2006/main" count="211" uniqueCount="84">
  <si>
    <t>The IL&amp;FS Financial Centre, Plot C-22, G-Block, Bandra Kurla Complex, Bandra East, Mumbai-400051 (www.ilfsinfrafund.com)</t>
  </si>
  <si>
    <t>IL&amp;FS  Infrastructure Debt Fund Series 2A</t>
  </si>
  <si>
    <t>Half Yearly  Portfolio statement as on Sep 30, 2025</t>
  </si>
  <si>
    <t>(Pursuant to Regulation 59A of the SEBI (Mutual Funds) Regulations 1996)</t>
  </si>
  <si>
    <t>Sr. No.</t>
  </si>
  <si>
    <t>Name of Instrument</t>
  </si>
  <si>
    <t>Rating</t>
  </si>
  <si>
    <t>ISIN</t>
  </si>
  <si>
    <t>Quantity</t>
  </si>
  <si>
    <t>Market value</t>
  </si>
  <si>
    <t>% to Net Assets</t>
  </si>
  <si>
    <t>YTM</t>
  </si>
  <si>
    <r>
      <t>(</t>
    </r>
    <r>
      <rPr>
        <b/>
        <sz val="12"/>
        <color indexed="9"/>
        <rFont val="Rupee Foradian"/>
        <family val="2"/>
      </rPr>
      <t>`</t>
    </r>
    <r>
      <rPr>
        <b/>
        <sz val="12"/>
        <color indexed="9"/>
        <rFont val="Times New Roman"/>
        <family val="1"/>
      </rPr>
      <t xml:space="preserve"> In lakhs)</t>
    </r>
  </si>
  <si>
    <t>Debt instrument - listed / Awaiting listing</t>
  </si>
  <si>
    <t>Bharti Telecom Limited</t>
  </si>
  <si>
    <t>CRISIL-AAA</t>
  </si>
  <si>
    <t>INE403D08165</t>
  </si>
  <si>
    <t>NTPC Limited</t>
  </si>
  <si>
    <t>CARE-AAA</t>
  </si>
  <si>
    <t>INE733E08163</t>
  </si>
  <si>
    <t>INE403D08181</t>
  </si>
  <si>
    <t>Debt Instrument-Privately Placed-Unlisted</t>
  </si>
  <si>
    <t>Hero Solar Energy Private Limited</t>
  </si>
  <si>
    <t>CRISIL-A+</t>
  </si>
  <si>
    <t>INE316W07112</t>
  </si>
  <si>
    <t>Radiance Renewable Projects Private Ltd</t>
  </si>
  <si>
    <t>Unrated</t>
  </si>
  <si>
    <t>INE0X4307011</t>
  </si>
  <si>
    <t>Total</t>
  </si>
  <si>
    <t>Money Market Instruments</t>
  </si>
  <si>
    <t>Tri Party Repo (TREPs)</t>
  </si>
  <si>
    <t>Sector / Rating</t>
  </si>
  <si>
    <t>Percent</t>
  </si>
  <si>
    <t>Triparty Repo Margin</t>
  </si>
  <si>
    <t>Others</t>
  </si>
  <si>
    <t>Net Receivable/Payable</t>
  </si>
  <si>
    <t>Cash &amp; Cash Equivalents</t>
  </si>
  <si>
    <t>Grand Total</t>
  </si>
  <si>
    <t>Notes:</t>
  </si>
  <si>
    <t xml:space="preserve">1) Total amount of provisions made in past against the NPAs to be recovered (security classified as default viz. Babcock Borsig Limited, Williamson Magor &amp; Co Ltd,&amp; IL&amp;FS Wind Energy Limited) </t>
  </si>
  <si>
    <r>
      <t xml:space="preserve">2.   NAV at the beginning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)**</t>
    </r>
  </si>
  <si>
    <t xml:space="preserve">             Growth Option - Direct Plan</t>
  </si>
  <si>
    <r>
      <t xml:space="preserve">3.   NAV at the End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)**</t>
    </r>
  </si>
  <si>
    <t>4.   Exposure to derivative instrument at the end of the period</t>
  </si>
  <si>
    <t>Nil</t>
  </si>
  <si>
    <t xml:space="preserve">5.   Investment in foreign securities / overseas ETF(s) / ADRs / GDRs </t>
  </si>
  <si>
    <t>6.   Investment in short term deposit at the end of the month (In Lakhs)</t>
  </si>
  <si>
    <t>7.   Investment in repo in corporate debt securities (In Lakhs)</t>
  </si>
  <si>
    <t>8.   Average Portfolio Maturity</t>
  </si>
  <si>
    <t>298 days</t>
  </si>
  <si>
    <t>9.   Total Dividend (net) declared during the period</t>
  </si>
  <si>
    <t>NA</t>
  </si>
  <si>
    <r>
      <t xml:space="preserve">10. Total Exposure to illiquid securities is 0.00% of the portfolio, i.e. </t>
    </r>
    <r>
      <rPr>
        <sz val="12"/>
        <rFont val="Rupee Foradian"/>
        <family val="2"/>
      </rPr>
      <t xml:space="preserve">` </t>
    </r>
    <r>
      <rPr>
        <sz val="12"/>
        <rFont val="Times New Roman"/>
        <family val="1"/>
      </rPr>
      <t>0.00 lakh</t>
    </r>
  </si>
  <si>
    <t>Mutual Fund investments are subject to market risks, read all scheme related documents carefully</t>
  </si>
  <si>
    <t>IL&amp;FS  Infrastructure Debt Fund Series 2B</t>
  </si>
  <si>
    <t>Clean Max Enviro Energy Solution Pvt Ltd</t>
  </si>
  <si>
    <t>CARE-A+</t>
  </si>
  <si>
    <t>INE647U08013</t>
  </si>
  <si>
    <t>Bhilangana Hydro Power Limited</t>
  </si>
  <si>
    <t>CARE-AA-</t>
  </si>
  <si>
    <t>INE453I07203</t>
  </si>
  <si>
    <t>Kanchanjunga Power Company Pvt Ltd</t>
  </si>
  <si>
    <t>CARE-A</t>
  </si>
  <si>
    <t>INE117N07089</t>
  </si>
  <si>
    <t>Emami Frank Ross Limited</t>
  </si>
  <si>
    <t>IND-A-</t>
  </si>
  <si>
    <t>INE711X07062</t>
  </si>
  <si>
    <t>INE647U08021</t>
  </si>
  <si>
    <t>INE711X07096</t>
  </si>
  <si>
    <t>100.00%</t>
  </si>
  <si>
    <t xml:space="preserve">1.   Total amount of provisions made in past against the NPAs to be recovered (security classified as default viz. Babcock Borsig Limited, Williamson Magor &amp; Co Ltd,&amp; IL&amp;FS Wind Energy Limited)  </t>
  </si>
  <si>
    <r>
      <t xml:space="preserve">2.   NAV at the beginning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</t>
    </r>
  </si>
  <si>
    <r>
      <t xml:space="preserve">3.   NAV at the End of half year (in </t>
    </r>
    <r>
      <rPr>
        <sz val="12"/>
        <rFont val="Rupee Foradian"/>
        <family val="2"/>
      </rPr>
      <t>`</t>
    </r>
    <r>
      <rPr>
        <sz val="12"/>
        <rFont val="Times New Roman"/>
        <family val="1"/>
      </rPr>
      <t xml:space="preserve"> )*</t>
    </r>
  </si>
  <si>
    <t>5.   Investment in foreign securities / overseas ETF(s) / ADRs / GDRs</t>
  </si>
  <si>
    <t>6.   Investment in short term deposit at the end of the Period (In Lakhs)</t>
  </si>
  <si>
    <t>310 days</t>
  </si>
  <si>
    <t>IL&amp;FS  Infrastructure Debt Fund Series 2C</t>
  </si>
  <si>
    <t>INE117N07097</t>
  </si>
  <si>
    <t>INE403DO8157</t>
  </si>
  <si>
    <t>INE453I07211</t>
  </si>
  <si>
    <t xml:space="preserve">1.Total amount of provisions made in past against the NPAs to be recovered (security classified as default viz. Babcock Borsig Limited, Williamson Magor &amp; Co Ltd,&amp; IL&amp;FS Wind Energy Limited) </t>
  </si>
  <si>
    <t>5.    Investment in foreign securities / overseas ETF(s) / ADRs / GDRs</t>
  </si>
  <si>
    <t>6.   Investment in short term deposit at the end of the period (In Lakhs)</t>
  </si>
  <si>
    <t>1212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</si>
</sst>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_ * #,##0_)_£_ ;_ * \(#,##0\)_£_ ;_ * &quot;-&quot;??_)_£_ ;_ @_ "/>
    <numFmt numFmtId="166" formatCode="0.00\%"/>
    <numFmt numFmtId="167" formatCode="#,##0.0000000_ ;\-#,##0.0000000\ "/>
    <numFmt numFmtId="168" formatCode="#,##0.00_ ;\-#,##0.00\ "/>
    <numFmt numFmtId="169" formatCode="#,##0.000000000000_ ;\-#,##0.000000000000\ "/>
    <numFmt numFmtId="170" formatCode="_(* #,##0.0000_);_(* \(#,##0.0000\);_(* &quot;-&quot;??_);_(@_)"/>
    <numFmt numFmtId="171" formatCode="_ * #,##0.00_ ;_ * \-#,##0.00_ ;_ * &quot;-&quot;??_ ;_ @_ "/>
    <numFmt numFmtId="172" formatCode="#,##0.0000000000000_ ;\-#,##0.0000000000000\ "/>
  </numFmts>
  <fonts count="34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sz val="12"/>
      <color indexed="62"/>
      <name val="Times New Roman"/>
      <family val="1"/>
    </font>
    <font>
      <b/>
      <sz val="12"/>
      <color indexed="9"/>
      <name val="Rupee Foradian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2"/>
      <name val="Rupee Foradian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56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58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4" fillId="0" borderId="0"/>
    <xf numFmtId="43" fontId="2" fillId="0" borderId="0" applyFont="0" applyFill="0" applyBorder="0" applyAlignment="0" applyProtection="0"/>
    <xf numFmtId="39" fontId="16" fillId="0" borderId="0"/>
    <xf numFmtId="0" fontId="2" fillId="0" borderId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9" fillId="3" borderId="0" applyNumberFormat="0" applyBorder="0" applyAlignment="0" applyProtection="0"/>
    <xf numFmtId="0" fontId="20" fillId="6" borderId="4" applyNumberFormat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4" borderId="0" applyNumberFormat="0" applyBorder="0" applyAlignment="0" applyProtection="0"/>
    <xf numFmtId="0" fontId="17" fillId="0" borderId="0"/>
    <xf numFmtId="0" fontId="17" fillId="8" borderId="8" applyNumberFormat="0" applyFont="0" applyAlignment="0" applyProtection="0"/>
    <xf numFmtId="0" fontId="30" fillId="6" borderId="5" applyNumberForma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164" fontId="1" fillId="0" borderId="0" xfId="1" applyNumberFormat="1" applyFont="1" applyFill="1" applyBorder="1"/>
    <xf numFmtId="10" fontId="1" fillId="0" borderId="0" xfId="2" applyNumberFormat="1" applyFont="1" applyFill="1" applyBorder="1"/>
    <xf numFmtId="0" fontId="3" fillId="33" borderId="10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1" fillId="34" borderId="0" xfId="0" applyFont="1" applyFill="1"/>
    <xf numFmtId="10" fontId="1" fillId="0" borderId="0" xfId="2" applyNumberFormat="1" applyFont="1" applyBorder="1"/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" fillId="0" borderId="14" xfId="2" applyNumberFormat="1" applyFont="1" applyFill="1" applyBorder="1" applyAlignment="1">
      <alignment horizontal="right"/>
    </xf>
    <xf numFmtId="0" fontId="3" fillId="33" borderId="13" xfId="0" applyFont="1" applyFill="1" applyBorder="1" applyAlignment="1">
      <alignment horizontal="center" vertical="top" wrapText="1"/>
    </xf>
    <xf numFmtId="165" fontId="3" fillId="33" borderId="0" xfId="1" applyNumberFormat="1" applyFont="1" applyFill="1" applyBorder="1" applyAlignment="1">
      <alignment horizontal="center" vertical="top" wrapText="1"/>
    </xf>
    <xf numFmtId="165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10" fontId="3" fillId="33" borderId="14" xfId="2" applyNumberFormat="1" applyFont="1" applyFill="1" applyBorder="1" applyAlignment="1">
      <alignment horizontal="center" vertical="top" wrapText="1"/>
    </xf>
    <xf numFmtId="10" fontId="1" fillId="0" borderId="0" xfId="0" applyNumberFormat="1" applyFont="1"/>
    <xf numFmtId="43" fontId="3" fillId="0" borderId="0" xfId="1" applyFont="1" applyFill="1" applyBorder="1" applyAlignment="1">
      <alignment horizontal="center" vertical="top" wrapText="1"/>
    </xf>
    <xf numFmtId="0" fontId="1" fillId="0" borderId="15" xfId="0" applyFont="1" applyBorder="1"/>
    <xf numFmtId="164" fontId="1" fillId="0" borderId="15" xfId="1" applyNumberFormat="1" applyFont="1" applyFill="1" applyBorder="1"/>
    <xf numFmtId="39" fontId="1" fillId="0" borderId="15" xfId="0" applyNumberFormat="1" applyFont="1" applyBorder="1"/>
    <xf numFmtId="10" fontId="1" fillId="0" borderId="15" xfId="0" applyNumberFormat="1" applyFont="1" applyBorder="1"/>
    <xf numFmtId="0" fontId="7" fillId="0" borderId="16" xfId="0" applyFont="1" applyBorder="1" applyAlignment="1">
      <alignment horizontal="right" wrapText="1"/>
    </xf>
    <xf numFmtId="49" fontId="8" fillId="35" borderId="17" xfId="3" applyNumberFormat="1" applyFont="1" applyFill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4" fontId="7" fillId="0" borderId="16" xfId="0" applyNumberFormat="1" applyFont="1" applyBorder="1" applyAlignment="1">
      <alignment horizontal="right" wrapText="1"/>
    </xf>
    <xf numFmtId="39" fontId="7" fillId="0" borderId="16" xfId="0" applyNumberFormat="1" applyFont="1" applyBorder="1" applyAlignment="1">
      <alignment horizontal="right" wrapText="1"/>
    </xf>
    <xf numFmtId="166" fontId="7" fillId="0" borderId="16" xfId="0" applyNumberFormat="1" applyFont="1" applyBorder="1" applyAlignment="1">
      <alignment horizontal="right" wrapText="1"/>
    </xf>
    <xf numFmtId="10" fontId="7" fillId="0" borderId="16" xfId="2" applyNumberFormat="1" applyFont="1" applyBorder="1" applyAlignment="1">
      <alignment horizontal="right" wrapText="1"/>
    </xf>
    <xf numFmtId="10" fontId="7" fillId="0" borderId="16" xfId="2" applyNumberFormat="1" applyFont="1" applyFill="1" applyBorder="1" applyAlignment="1">
      <alignment horizontal="right" wrapText="1"/>
    </xf>
    <xf numFmtId="0" fontId="7" fillId="36" borderId="18" xfId="0" applyFont="1" applyFill="1" applyBorder="1" applyAlignment="1">
      <alignment horizontal="right" wrapText="1"/>
    </xf>
    <xf numFmtId="0" fontId="9" fillId="36" borderId="18" xfId="0" applyFont="1" applyFill="1" applyBorder="1" applyAlignment="1">
      <alignment wrapText="1"/>
    </xf>
    <xf numFmtId="2" fontId="7" fillId="36" borderId="18" xfId="0" applyNumberFormat="1" applyFont="1" applyFill="1" applyBorder="1" applyAlignment="1">
      <alignment horizontal="right"/>
    </xf>
    <xf numFmtId="4" fontId="7" fillId="36" borderId="16" xfId="0" applyNumberFormat="1" applyFont="1" applyFill="1" applyBorder="1" applyAlignment="1">
      <alignment horizontal="right" wrapText="1"/>
    </xf>
    <xf numFmtId="43" fontId="10" fillId="36" borderId="15" xfId="1" applyFont="1" applyFill="1" applyBorder="1"/>
    <xf numFmtId="10" fontId="11" fillId="36" borderId="15" xfId="2" applyNumberFormat="1" applyFont="1" applyFill="1" applyBorder="1" applyAlignment="1">
      <alignment horizontal="right" wrapText="1"/>
    </xf>
    <xf numFmtId="4" fontId="1" fillId="0" borderId="0" xfId="0" applyNumberFormat="1" applyFont="1"/>
    <xf numFmtId="164" fontId="1" fillId="0" borderId="0" xfId="0" applyNumberFormat="1" applyFont="1"/>
    <xf numFmtId="0" fontId="10" fillId="0" borderId="15" xfId="0" applyFont="1" applyBorder="1"/>
    <xf numFmtId="9" fontId="10" fillId="0" borderId="15" xfId="2" applyFont="1" applyFill="1" applyBorder="1"/>
    <xf numFmtId="0" fontId="11" fillId="0" borderId="15" xfId="0" applyFont="1" applyBorder="1"/>
    <xf numFmtId="0" fontId="10" fillId="0" borderId="0" xfId="0" applyFont="1" applyAlignment="1">
      <alignment horizontal="left" vertical="top"/>
    </xf>
    <xf numFmtId="10" fontId="10" fillId="0" borderId="0" xfId="2" applyNumberFormat="1" applyFont="1" applyFill="1" applyBorder="1" applyAlignment="1">
      <alignment horizontal="left" vertical="top"/>
    </xf>
    <xf numFmtId="0" fontId="10" fillId="37" borderId="15" xfId="0" applyFont="1" applyFill="1" applyBorder="1"/>
    <xf numFmtId="0" fontId="10" fillId="36" borderId="15" xfId="0" applyFont="1" applyFill="1" applyBorder="1"/>
    <xf numFmtId="166" fontId="11" fillId="36" borderId="15" xfId="0" applyNumberFormat="1" applyFont="1" applyFill="1" applyBorder="1" applyAlignment="1">
      <alignment horizontal="right" wrapText="1"/>
    </xf>
    <xf numFmtId="4" fontId="0" fillId="0" borderId="0" xfId="0" applyNumberFormat="1"/>
    <xf numFmtId="10" fontId="1" fillId="0" borderId="15" xfId="2" applyNumberFormat="1" applyFont="1" applyBorder="1" applyAlignment="1">
      <alignment horizontal="right" wrapText="1"/>
    </xf>
    <xf numFmtId="166" fontId="1" fillId="0" borderId="15" xfId="0" applyNumberFormat="1" applyFont="1" applyBorder="1" applyAlignment="1">
      <alignment horizontal="right" wrapText="1"/>
    </xf>
    <xf numFmtId="167" fontId="10" fillId="36" borderId="15" xfId="0" applyNumberFormat="1" applyFont="1" applyFill="1" applyBorder="1"/>
    <xf numFmtId="0" fontId="3" fillId="33" borderId="15" xfId="0" applyFont="1" applyFill="1" applyBorder="1"/>
    <xf numFmtId="39" fontId="3" fillId="33" borderId="15" xfId="0" applyNumberFormat="1" applyFont="1" applyFill="1" applyBorder="1"/>
    <xf numFmtId="9" fontId="12" fillId="34" borderId="15" xfId="2" applyFont="1" applyFill="1" applyBorder="1" applyAlignment="1">
      <alignment horizontal="right" wrapText="1"/>
    </xf>
    <xf numFmtId="166" fontId="12" fillId="34" borderId="15" xfId="0" applyNumberFormat="1" applyFont="1" applyFill="1" applyBorder="1" applyAlignment="1">
      <alignment horizontal="right" wrapText="1"/>
    </xf>
    <xf numFmtId="0" fontId="1" fillId="0" borderId="13" xfId="0" applyFont="1" applyBorder="1"/>
    <xf numFmtId="0" fontId="3" fillId="0" borderId="0" xfId="0" applyFont="1"/>
    <xf numFmtId="39" fontId="3" fillId="0" borderId="0" xfId="0" applyNumberFormat="1" applyFont="1"/>
    <xf numFmtId="10" fontId="3" fillId="0" borderId="14" xfId="2" applyNumberFormat="1" applyFont="1" applyFill="1" applyBorder="1"/>
    <xf numFmtId="168" fontId="1" fillId="0" borderId="0" xfId="0" applyNumberFormat="1" applyFont="1"/>
    <xf numFmtId="4" fontId="11" fillId="0" borderId="0" xfId="3" applyNumberFormat="1" applyFont="1"/>
    <xf numFmtId="169" fontId="3" fillId="0" borderId="0" xfId="0" applyNumberFormat="1" applyFont="1"/>
    <xf numFmtId="39" fontId="13" fillId="0" borderId="0" xfId="0" applyNumberFormat="1" applyFont="1"/>
    <xf numFmtId="164" fontId="11" fillId="0" borderId="0" xfId="1" applyNumberFormat="1" applyFont="1" applyFill="1" applyBorder="1"/>
    <xf numFmtId="0" fontId="1" fillId="0" borderId="0" xfId="3" applyFont="1"/>
    <xf numFmtId="0" fontId="1" fillId="0" borderId="0" xfId="4" applyFont="1"/>
    <xf numFmtId="0" fontId="1" fillId="0" borderId="0" xfId="3" applyFont="1" applyFill="1" applyAlignment="1">
      <alignment wrapText="1"/>
    </xf>
    <xf numFmtId="170" fontId="11" fillId="0" borderId="0" xfId="5" applyNumberFormat="1" applyFont="1" applyFill="1" applyBorder="1" applyAlignment="1">
      <alignment horizontal="right" vertical="top"/>
    </xf>
    <xf numFmtId="39" fontId="1" fillId="0" borderId="0" xfId="6" applyFont="1"/>
    <xf numFmtId="170" fontId="1" fillId="0" borderId="0" xfId="5" applyNumberFormat="1" applyFont="1" applyFill="1" applyBorder="1"/>
    <xf numFmtId="0" fontId="11" fillId="0" borderId="0" xfId="0" applyFont="1"/>
    <xf numFmtId="170" fontId="1" fillId="0" borderId="0" xfId="5" applyNumberFormat="1" applyFont="1" applyFill="1" applyBorder="1" applyAlignment="1">
      <alignment horizontal="right" vertical="top"/>
    </xf>
    <xf numFmtId="0" fontId="1" fillId="0" borderId="0" xfId="3" applyFont="1" applyAlignment="1">
      <alignment wrapText="1"/>
    </xf>
    <xf numFmtId="0" fontId="1" fillId="0" borderId="0" xfId="4" applyFont="1" applyAlignment="1">
      <alignment wrapText="1"/>
    </xf>
    <xf numFmtId="4" fontId="1" fillId="0" borderId="0" xfId="3" applyNumberFormat="1" applyFont="1"/>
    <xf numFmtId="0" fontId="11" fillId="0" borderId="0" xfId="4" applyFont="1"/>
    <xf numFmtId="0" fontId="1" fillId="0" borderId="14" xfId="0" applyFont="1" applyBorder="1"/>
    <xf numFmtId="4" fontId="1" fillId="0" borderId="0" xfId="1" applyNumberFormat="1" applyFont="1" applyFill="1" applyBorder="1"/>
    <xf numFmtId="0" fontId="11" fillId="0" borderId="0" xfId="4" applyFont="1"/>
    <xf numFmtId="165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43" fontId="3" fillId="0" borderId="0" xfId="1" applyFont="1" applyFill="1" applyBorder="1" applyAlignment="1">
      <alignment horizontal="center" vertical="top" wrapText="1"/>
    </xf>
    <xf numFmtId="10" fontId="10" fillId="0" borderId="0" xfId="2" applyNumberFormat="1" applyFont="1" applyFill="1" applyBorder="1" applyAlignment="1">
      <alignment horizontal="left" vertical="top"/>
    </xf>
    <xf numFmtId="164" fontId="1" fillId="0" borderId="0" xfId="1" applyNumberFormat="1" applyFont="1" applyFill="1" applyBorder="1" applyAlignment="1">
      <alignment vertical="top"/>
    </xf>
    <xf numFmtId="10" fontId="1" fillId="0" borderId="0" xfId="2" applyNumberFormat="1" applyFont="1" applyFill="1" applyBorder="1" applyAlignment="1">
      <alignment vertical="top"/>
    </xf>
    <xf numFmtId="10" fontId="1" fillId="0" borderId="0" xfId="2" applyNumberFormat="1" applyFont="1" applyBorder="1" applyAlignment="1">
      <alignment vertical="top"/>
    </xf>
    <xf numFmtId="10" fontId="3" fillId="0" borderId="14" xfId="2" applyNumberFormat="1" applyFont="1" applyFill="1" applyBorder="1" applyAlignment="1">
      <alignment vertical="top"/>
    </xf>
    <xf numFmtId="0" fontId="1" fillId="0" borderId="0" xfId="4" applyFont="1"/>
    <xf numFmtId="4" fontId="11" fillId="0" borderId="0" xfId="3" applyNumberFormat="1" applyFont="1"/>
    <xf numFmtId="164" fontId="11" fillId="0" borderId="0" xfId="1" applyNumberFormat="1" applyFont="1" applyFill="1" applyBorder="1"/>
    <xf numFmtId="0" fontId="1" fillId="0" borderId="0" xfId="3" applyFont="1"/>
    <xf numFmtId="39" fontId="1" fillId="0" borderId="0" xfId="6" applyFont="1"/>
    <xf numFmtId="0" fontId="1" fillId="0" borderId="0" xfId="3" applyFont="1" applyAlignment="1">
      <alignment wrapText="1"/>
    </xf>
    <xf numFmtId="4" fontId="1" fillId="0" borderId="0" xfId="3" applyNumberFormat="1" applyFont="1"/>
    <xf numFmtId="170" fontId="1" fillId="0" borderId="0" xfId="5" applyNumberFormat="1" applyFont="1" applyFill="1" applyBorder="1" applyAlignment="1">
      <alignment horizontal="right" vertical="top"/>
    </xf>
    <xf numFmtId="0" fontId="1" fillId="0" borderId="0" xfId="4" applyFont="1" applyAlignment="1">
      <alignment wrapText="1"/>
    </xf>
    <xf numFmtId="165" fontId="3" fillId="0" borderId="15" xfId="1" applyNumberFormat="1" applyFont="1" applyFill="1" applyBorder="1" applyAlignment="1">
      <alignment horizontal="center" vertical="top" wrapText="1"/>
    </xf>
    <xf numFmtId="39" fontId="6" fillId="0" borderId="15" xfId="1" applyNumberFormat="1" applyFont="1" applyFill="1" applyBorder="1" applyAlignment="1">
      <alignment horizontal="center" vertical="top" wrapText="1"/>
    </xf>
    <xf numFmtId="10" fontId="3" fillId="0" borderId="15" xfId="2" applyNumberFormat="1" applyFont="1" applyFill="1" applyBorder="1" applyAlignment="1">
      <alignment horizontal="center" vertical="top" wrapText="1"/>
    </xf>
    <xf numFmtId="164" fontId="1" fillId="0" borderId="15" xfId="1" applyNumberFormat="1" applyFont="1" applyFill="1" applyBorder="1" applyAlignment="1">
      <alignment vertical="top"/>
    </xf>
    <xf numFmtId="49" fontId="8" fillId="35" borderId="17" xfId="3" applyNumberFormat="1" applyFont="1" applyFill="1" applyBorder="1" applyAlignment="1">
      <alignment horizontal="left" wrapText="1"/>
    </xf>
    <xf numFmtId="10" fontId="7" fillId="0" borderId="16" xfId="2" applyNumberFormat="1" applyFont="1" applyFill="1" applyBorder="1" applyAlignment="1">
      <alignment horizontal="right" wrapText="1"/>
    </xf>
    <xf numFmtId="43" fontId="10" fillId="36" borderId="15" xfId="1" applyFont="1" applyFill="1" applyBorder="1" applyAlignment="1">
      <alignment vertical="top"/>
    </xf>
    <xf numFmtId="10" fontId="1" fillId="36" borderId="0" xfId="2" applyNumberFormat="1" applyFont="1" applyFill="1" applyBorder="1" applyAlignment="1">
      <alignment vertical="top"/>
    </xf>
    <xf numFmtId="10" fontId="1" fillId="0" borderId="15" xfId="2" applyNumberFormat="1" applyFont="1" applyFill="1" applyBorder="1" applyAlignment="1">
      <alignment horizontal="right" wrapText="1"/>
    </xf>
    <xf numFmtId="10" fontId="11" fillId="38" borderId="15" xfId="2" applyNumberFormat="1" applyFont="1" applyFill="1" applyBorder="1" applyAlignment="1">
      <alignment horizontal="right" wrapText="1"/>
    </xf>
    <xf numFmtId="10" fontId="7" fillId="36" borderId="16" xfId="2" applyNumberFormat="1" applyFont="1" applyFill="1" applyBorder="1" applyAlignment="1">
      <alignment horizontal="right" wrapText="1"/>
    </xf>
    <xf numFmtId="10" fontId="11" fillId="36" borderId="15" xfId="2" applyNumberFormat="1" applyFont="1" applyFill="1" applyBorder="1" applyAlignment="1">
      <alignment horizontal="right" wrapText="1"/>
    </xf>
    <xf numFmtId="170" fontId="1" fillId="0" borderId="0" xfId="5" applyNumberFormat="1" applyFont="1" applyFill="1" applyBorder="1"/>
    <xf numFmtId="0" fontId="1" fillId="0" borderId="0" xfId="3" applyFont="1" applyFill="1" applyAlignment="1">
      <alignment wrapText="1"/>
    </xf>
    <xf numFmtId="170" fontId="11" fillId="0" borderId="0" xfId="5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34" borderId="0" xfId="0" applyFont="1" applyFill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0" fontId="1" fillId="0" borderId="0" xfId="0" applyNumberFormat="1" applyFont="1" applyAlignment="1">
      <alignment vertical="top"/>
    </xf>
    <xf numFmtId="0" fontId="3" fillId="0" borderId="15" xfId="0" applyFont="1" applyBorder="1" applyAlignment="1">
      <alignment horizontal="center" vertical="top" wrapText="1"/>
    </xf>
    <xf numFmtId="10" fontId="7" fillId="0" borderId="16" xfId="0" applyNumberFormat="1" applyFont="1" applyBorder="1" applyAlignment="1">
      <alignment horizontal="right" wrapText="1"/>
    </xf>
    <xf numFmtId="10" fontId="0" fillId="0" borderId="15" xfId="0" applyNumberFormat="1" applyBorder="1"/>
    <xf numFmtId="0" fontId="1" fillId="36" borderId="0" xfId="0" applyFont="1" applyFill="1" applyAlignment="1">
      <alignment vertical="top"/>
    </xf>
    <xf numFmtId="4" fontId="1" fillId="36" borderId="0" xfId="0" applyNumberFormat="1" applyFont="1" applyFill="1" applyAlignment="1">
      <alignment vertical="top"/>
    </xf>
    <xf numFmtId="0" fontId="1" fillId="0" borderId="15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39" fontId="10" fillId="0" borderId="15" xfId="0" applyNumberFormat="1" applyFont="1" applyBorder="1" applyAlignment="1">
      <alignment vertical="top"/>
    </xf>
    <xf numFmtId="10" fontId="10" fillId="0" borderId="15" xfId="0" applyNumberFormat="1" applyFont="1" applyBorder="1" applyAlignment="1">
      <alignment vertical="top"/>
    </xf>
    <xf numFmtId="39" fontId="1" fillId="0" borderId="15" xfId="0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0" fontId="1" fillId="36" borderId="15" xfId="0" applyFont="1" applyFill="1" applyBorder="1" applyAlignment="1">
      <alignment vertical="top"/>
    </xf>
    <xf numFmtId="0" fontId="10" fillId="36" borderId="15" xfId="0" applyFont="1" applyFill="1" applyBorder="1" applyAlignment="1">
      <alignment vertical="top"/>
    </xf>
    <xf numFmtId="2" fontId="33" fillId="0" borderId="16" xfId="0" applyNumberFormat="1" applyFont="1" applyBorder="1" applyAlignment="1">
      <alignment horizontal="right"/>
    </xf>
    <xf numFmtId="167" fontId="1" fillId="0" borderId="15" xfId="0" applyNumberFormat="1" applyFont="1" applyBorder="1" applyAlignment="1">
      <alignment vertical="top"/>
    </xf>
    <xf numFmtId="0" fontId="10" fillId="37" borderId="15" xfId="0" applyFont="1" applyFill="1" applyBorder="1" applyAlignment="1">
      <alignment vertical="top"/>
    </xf>
    <xf numFmtId="171" fontId="10" fillId="37" borderId="15" xfId="0" applyNumberFormat="1" applyFont="1" applyFill="1" applyBorder="1" applyAlignment="1">
      <alignment vertical="top"/>
    </xf>
    <xf numFmtId="39" fontId="10" fillId="37" borderId="15" xfId="0" applyNumberFormat="1" applyFont="1" applyFill="1" applyBorder="1" applyAlignment="1">
      <alignment vertical="top"/>
    </xf>
    <xf numFmtId="166" fontId="11" fillId="38" borderId="15" xfId="0" applyNumberFormat="1" applyFont="1" applyFill="1" applyBorder="1" applyAlignment="1">
      <alignment horizontal="right" wrapText="1"/>
    </xf>
    <xf numFmtId="169" fontId="1" fillId="0" borderId="0" xfId="0" applyNumberFormat="1" applyFont="1" applyAlignment="1">
      <alignment vertical="top"/>
    </xf>
    <xf numFmtId="0" fontId="3" fillId="33" borderId="15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168" fontId="1" fillId="0" borderId="0" xfId="0" applyNumberFormat="1" applyFont="1" applyAlignment="1">
      <alignment vertical="top"/>
    </xf>
    <xf numFmtId="39" fontId="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70" fontId="13" fillId="0" borderId="0" xfId="0" applyNumberFormat="1" applyFont="1" applyAlignment="1">
      <alignment vertical="top"/>
    </xf>
    <xf numFmtId="0" fontId="1" fillId="0" borderId="14" xfId="0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4" fontId="1" fillId="34" borderId="0" xfId="0" applyNumberFormat="1" applyFont="1" applyFill="1" applyAlignment="1">
      <alignment vertical="top"/>
    </xf>
    <xf numFmtId="0" fontId="3" fillId="33" borderId="1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10" fontId="10" fillId="0" borderId="0" xfId="2" applyNumberFormat="1" applyFont="1" applyBorder="1" applyAlignment="1">
      <alignment horizontal="left" vertical="top"/>
    </xf>
    <xf numFmtId="4" fontId="3" fillId="0" borderId="0" xfId="1" applyNumberFormat="1" applyFont="1" applyFill="1" applyBorder="1" applyAlignment="1">
      <alignment horizontal="center" vertical="top" wrapText="1"/>
    </xf>
    <xf numFmtId="39" fontId="10" fillId="36" borderId="15" xfId="0" applyNumberFormat="1" applyFont="1" applyFill="1" applyBorder="1" applyAlignment="1">
      <alignment vertical="top"/>
    </xf>
    <xf numFmtId="3" fontId="1" fillId="0" borderId="0" xfId="0" applyNumberFormat="1" applyFont="1" applyAlignment="1">
      <alignment vertical="top"/>
    </xf>
    <xf numFmtId="0" fontId="11" fillId="0" borderId="15" xfId="0" applyFont="1" applyBorder="1" applyAlignment="1">
      <alignment vertical="top"/>
    </xf>
    <xf numFmtId="164" fontId="10" fillId="36" borderId="15" xfId="1" applyNumberFormat="1" applyFont="1" applyFill="1" applyBorder="1" applyAlignment="1">
      <alignment vertical="top"/>
    </xf>
    <xf numFmtId="172" fontId="1" fillId="0" borderId="0" xfId="0" applyNumberFormat="1" applyFont="1" applyAlignment="1">
      <alignment vertical="top"/>
    </xf>
    <xf numFmtId="39" fontId="3" fillId="33" borderId="15" xfId="0" applyNumberFormat="1" applyFont="1" applyFill="1" applyBorder="1" applyAlignment="1">
      <alignment vertical="top"/>
    </xf>
    <xf numFmtId="164" fontId="13" fillId="0" borderId="0" xfId="1" applyNumberFormat="1" applyFont="1"/>
    <xf numFmtId="39" fontId="13" fillId="0" borderId="0" xfId="0" applyNumberFormat="1" applyFont="1" applyAlignment="1">
      <alignment vertical="top"/>
    </xf>
  </cellXfs>
  <cellStyles count="55">
    <cellStyle name="_x000a_386grabber=m" xfId="7"/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 2" xfId="1"/>
    <cellStyle name="Comma 2 2" xfId="53"/>
    <cellStyle name="Comma 2 3" xfId="50"/>
    <cellStyle name="Comma 3" xfId="5"/>
    <cellStyle name="Comma 3 2" xfId="54"/>
    <cellStyle name="Comma 3 3" xfId="51"/>
    <cellStyle name="Comma 4" xfId="52"/>
    <cellStyle name="Comma 5" xfId="49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2" xfId="4"/>
    <cellStyle name="Normal 3" xfId="3"/>
    <cellStyle name="Normal 4" xfId="44"/>
    <cellStyle name="Normal_Unaudited Half Yrly - MSIM Copy" xfId="6"/>
    <cellStyle name="Note 2" xfId="45"/>
    <cellStyle name="Output 2" xfId="46"/>
    <cellStyle name="Percent 2" xfId="2"/>
    <cellStyle name="Total 2" xfId="47"/>
    <cellStyle name="Warning Text 2" xfId="48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5</xdr:col>
      <xdr:colOff>39430</xdr:colOff>
      <xdr:row>2</xdr:row>
      <xdr:rowOff>161925</xdr:rowOff>
    </xdr:to>
    <xdr:pic>
      <xdr:nvPicPr>
        <xdr:cNvPr id="2" name="Picture 2" descr="C:\Users\goutam.gandhi\Desktop\Logo_Mutual Fund 1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3990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5</xdr:col>
      <xdr:colOff>66879</xdr:colOff>
      <xdr:row>2</xdr:row>
      <xdr:rowOff>161925</xdr:rowOff>
    </xdr:to>
    <xdr:pic>
      <xdr:nvPicPr>
        <xdr:cNvPr id="2" name="Picture 1" descr="C:\Users\goutam.gandhi\Desktop\Logo_Mutual Fund 1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20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2781300</xdr:colOff>
      <xdr:row>0</xdr:row>
      <xdr:rowOff>0</xdr:rowOff>
    </xdr:from>
    <xdr:to>
      <xdr:col>5</xdr:col>
      <xdr:colOff>878928</xdr:colOff>
      <xdr:row>2</xdr:row>
      <xdr:rowOff>161925</xdr:rowOff>
    </xdr:to>
    <xdr:pic>
      <xdr:nvPicPr>
        <xdr:cNvPr id="2" name="Picture 1" descr="C:\Users\goutam.gandhi\Desktop\Logo_Mutual Fund 1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22153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8"/>
  <sheetViews>
    <sheetView topLeftCell="C1" workbookViewId="0">
      <selection sqref="A1:XFD1048576"/>
    </sheetView>
  </sheetViews>
  <sheetFormatPr defaultColWidth="9.140625" defaultRowHeight="15.75"/>
  <cols>
    <col min="1" max="2" width="10" style="1" hidden="1" customWidth="1"/>
    <col min="3" max="3" width="7.5703125" style="1" customWidth="1"/>
    <col min="4" max="4" width="65.85546875" style="1" customWidth="1"/>
    <col min="5" max="5" width="32.85546875" style="1" customWidth="1"/>
    <col min="6" max="6" width="18.42578125" style="1" customWidth="1"/>
    <col min="7" max="7" width="18.42578125" style="2" customWidth="1"/>
    <col min="8" max="8" width="16.85546875" style="1" customWidth="1"/>
    <col min="9" max="10" width="17.85546875" style="1" bestFit="1" customWidth="1"/>
    <col min="11" max="11" width="19.85546875" style="1" hidden="1" customWidth="1"/>
    <col min="12" max="12" width="9.140625" style="3" hidden="1" customWidth="1"/>
    <col min="13" max="13" width="15.85546875" style="1" customWidth="1"/>
    <col min="14" max="14" width="25.5703125" style="1" bestFit="1" customWidth="1"/>
    <col min="15" max="16384" width="9.140625" style="1"/>
  </cols>
  <sheetData>
    <row r="5" spans="3:13">
      <c r="C5" s="1" t="s">
        <v>0</v>
      </c>
    </row>
    <row r="7" spans="3:13">
      <c r="C7" s="4" t="s">
        <v>1</v>
      </c>
      <c r="D7" s="5"/>
      <c r="E7" s="5"/>
      <c r="F7" s="5"/>
      <c r="G7" s="5"/>
      <c r="H7" s="5"/>
      <c r="I7" s="6"/>
      <c r="J7" s="7"/>
      <c r="L7" s="8"/>
    </row>
    <row r="8" spans="3:13">
      <c r="C8" s="9" t="s">
        <v>2</v>
      </c>
      <c r="D8" s="10"/>
      <c r="E8" s="10"/>
      <c r="F8" s="10"/>
      <c r="G8" s="10"/>
      <c r="H8" s="10"/>
      <c r="I8" s="11"/>
      <c r="J8" s="7"/>
      <c r="L8" s="8"/>
    </row>
    <row r="9" spans="3:13">
      <c r="C9" s="12" t="s">
        <v>3</v>
      </c>
      <c r="D9" s="13"/>
      <c r="E9" s="13"/>
      <c r="F9" s="13"/>
      <c r="G9" s="13"/>
      <c r="H9" s="13"/>
      <c r="I9" s="14"/>
    </row>
    <row r="10" spans="3:13">
      <c r="C10" s="15"/>
      <c r="D10" s="16"/>
      <c r="E10" s="17"/>
      <c r="F10" s="17"/>
      <c r="G10" s="18"/>
      <c r="H10" s="19"/>
      <c r="I10" s="20"/>
      <c r="J10" s="20"/>
    </row>
    <row r="11" spans="3:13">
      <c r="C11" s="21" t="s">
        <v>4</v>
      </c>
      <c r="D11" s="22" t="s">
        <v>5</v>
      </c>
      <c r="E11" s="22" t="s">
        <v>6</v>
      </c>
      <c r="F11" s="23" t="s">
        <v>7</v>
      </c>
      <c r="G11" s="22" t="s">
        <v>8</v>
      </c>
      <c r="H11" s="24" t="s">
        <v>9</v>
      </c>
      <c r="I11" s="25" t="s">
        <v>10</v>
      </c>
      <c r="J11" s="25" t="s">
        <v>11</v>
      </c>
      <c r="K11" s="26"/>
      <c r="L11" s="8"/>
      <c r="M11" s="27"/>
    </row>
    <row r="12" spans="3:13">
      <c r="C12" s="21"/>
      <c r="D12" s="22"/>
      <c r="E12" s="22"/>
      <c r="F12" s="23"/>
      <c r="G12" s="22"/>
      <c r="H12" s="24" t="s">
        <v>12</v>
      </c>
      <c r="I12" s="25"/>
      <c r="J12" s="25"/>
      <c r="K12" s="26"/>
      <c r="L12" s="8"/>
      <c r="M12" s="27"/>
    </row>
    <row r="13" spans="3:13">
      <c r="C13" s="28"/>
      <c r="D13" s="28"/>
      <c r="E13" s="28"/>
      <c r="F13" s="28"/>
      <c r="G13" s="29"/>
      <c r="H13" s="30"/>
      <c r="I13" s="31"/>
      <c r="J13" s="31"/>
    </row>
    <row r="14" spans="3:13">
      <c r="C14" s="32"/>
      <c r="D14" s="33" t="s">
        <v>13</v>
      </c>
      <c r="E14" s="34"/>
      <c r="F14" s="34"/>
      <c r="G14" s="35"/>
      <c r="H14" s="35"/>
      <c r="I14" s="36"/>
      <c r="J14" s="35"/>
    </row>
    <row r="15" spans="3:13">
      <c r="C15" s="32">
        <v>1</v>
      </c>
      <c r="D15" s="34" t="s">
        <v>14</v>
      </c>
      <c r="E15" s="34" t="s">
        <v>15</v>
      </c>
      <c r="F15" s="34" t="s">
        <v>16</v>
      </c>
      <c r="G15" s="35">
        <v>250</v>
      </c>
      <c r="H15" s="35">
        <v>2674.1918749000001</v>
      </c>
      <c r="I15" s="37">
        <v>12.33</v>
      </c>
      <c r="J15" s="38">
        <v>8.2500000000000004E-2</v>
      </c>
    </row>
    <row r="16" spans="3:13">
      <c r="C16" s="32">
        <v>2</v>
      </c>
      <c r="D16" s="34" t="s">
        <v>17</v>
      </c>
      <c r="E16" s="34" t="s">
        <v>18</v>
      </c>
      <c r="F16" s="34" t="s">
        <v>19</v>
      </c>
      <c r="G16" s="35">
        <v>250</v>
      </c>
      <c r="H16" s="35">
        <v>2630.5053361999999</v>
      </c>
      <c r="I16" s="37">
        <v>12.12</v>
      </c>
      <c r="J16" s="38">
        <v>5.7000000000000002E-2</v>
      </c>
    </row>
    <row r="17" spans="2:17">
      <c r="C17" s="32">
        <v>3</v>
      </c>
      <c r="D17" s="34" t="s">
        <v>14</v>
      </c>
      <c r="E17" s="34" t="s">
        <v>15</v>
      </c>
      <c r="F17" s="34" t="s">
        <v>20</v>
      </c>
      <c r="G17" s="35">
        <v>2000</v>
      </c>
      <c r="H17" s="35">
        <v>2148.7464033000001</v>
      </c>
      <c r="I17" s="37">
        <v>9.9</v>
      </c>
      <c r="J17" s="38">
        <v>8.3000000000000004E-2</v>
      </c>
    </row>
    <row r="18" spans="2:17">
      <c r="C18" s="32"/>
      <c r="D18" s="34"/>
      <c r="E18" s="34"/>
      <c r="F18" s="34"/>
      <c r="G18" s="35"/>
      <c r="H18" s="35"/>
      <c r="I18" s="37"/>
      <c r="J18" s="38"/>
    </row>
    <row r="19" spans="2:17">
      <c r="C19" s="32"/>
      <c r="D19" s="34"/>
      <c r="E19" s="34"/>
      <c r="F19" s="34"/>
      <c r="G19" s="35"/>
      <c r="H19" s="35"/>
      <c r="I19" s="37"/>
      <c r="J19" s="35"/>
    </row>
    <row r="20" spans="2:17">
      <c r="C20" s="32"/>
      <c r="D20" s="33" t="s">
        <v>21</v>
      </c>
      <c r="E20" s="34"/>
      <c r="F20" s="34"/>
      <c r="G20" s="34"/>
      <c r="H20" s="34"/>
      <c r="I20" s="34"/>
      <c r="J20" s="34"/>
    </row>
    <row r="21" spans="2:17">
      <c r="C21" s="32">
        <v>4</v>
      </c>
      <c r="D21" s="34" t="s">
        <v>22</v>
      </c>
      <c r="E21" s="34" t="s">
        <v>23</v>
      </c>
      <c r="F21" s="34" t="s">
        <v>24</v>
      </c>
      <c r="G21" s="35">
        <v>500</v>
      </c>
      <c r="H21" s="35">
        <v>5001.3698629999999</v>
      </c>
      <c r="I21" s="37">
        <v>23.05</v>
      </c>
      <c r="J21" s="39">
        <v>0.1</v>
      </c>
    </row>
    <row r="22" spans="2:17">
      <c r="C22" s="32">
        <v>5</v>
      </c>
      <c r="D22" s="34" t="s">
        <v>25</v>
      </c>
      <c r="E22" s="34" t="s">
        <v>26</v>
      </c>
      <c r="F22" s="34" t="s">
        <v>27</v>
      </c>
      <c r="G22" s="35">
        <v>15000000</v>
      </c>
      <c r="H22" s="35">
        <v>1516.9252068000001</v>
      </c>
      <c r="I22" s="37">
        <v>6.99</v>
      </c>
      <c r="J22" s="39">
        <v>0.13067699999999999</v>
      </c>
    </row>
    <row r="23" spans="2:17">
      <c r="C23" s="32"/>
      <c r="D23" s="34"/>
      <c r="E23" s="34"/>
      <c r="F23" s="34"/>
      <c r="G23" s="35"/>
      <c r="H23" s="35"/>
      <c r="I23" s="37"/>
      <c r="J23" s="39"/>
    </row>
    <row r="24" spans="2:17">
      <c r="C24" s="40"/>
      <c r="D24" s="41" t="s">
        <v>28</v>
      </c>
      <c r="E24" s="42"/>
      <c r="F24" s="42"/>
      <c r="G24" s="43"/>
      <c r="H24" s="44">
        <f>SUM(H15:H23)</f>
        <v>13971.7386842</v>
      </c>
      <c r="I24" s="45">
        <f>SUM(I15:I23)/100</f>
        <v>0.64390000000000003</v>
      </c>
      <c r="J24" s="43"/>
      <c r="L24" s="8"/>
      <c r="M24" s="46"/>
      <c r="N24" s="46"/>
      <c r="O24" s="47"/>
      <c r="Q24" s="47"/>
    </row>
    <row r="25" spans="2:17">
      <c r="C25" s="28"/>
      <c r="D25" s="48"/>
      <c r="E25" s="48"/>
      <c r="F25" s="48"/>
      <c r="G25" s="48"/>
      <c r="H25" s="29"/>
      <c r="I25" s="29"/>
      <c r="J25" s="49"/>
    </row>
    <row r="26" spans="2:17">
      <c r="C26" s="28"/>
      <c r="D26" s="50" t="s">
        <v>29</v>
      </c>
      <c r="E26" s="28"/>
      <c r="F26" s="28"/>
      <c r="G26" s="29"/>
      <c r="H26" s="30"/>
      <c r="I26" s="31"/>
      <c r="J26" s="31"/>
    </row>
    <row r="27" spans="2:17">
      <c r="B27" s="1" t="str">
        <f>+$C$7&amp;D27</f>
        <v>IL&amp;FS  Infrastructure Debt Fund Series 2ATri Party Repo (TREPs)</v>
      </c>
      <c r="C27" s="32"/>
      <c r="D27" s="34" t="s">
        <v>30</v>
      </c>
      <c r="E27" s="34"/>
      <c r="F27" s="34"/>
      <c r="G27" s="35"/>
      <c r="H27" s="35">
        <v>7675.9084221000003</v>
      </c>
      <c r="I27" s="37">
        <v>35.380000000000003</v>
      </c>
      <c r="J27" s="39">
        <v>5.5200000000000006E-2</v>
      </c>
      <c r="K27" s="51" t="s">
        <v>31</v>
      </c>
      <c r="L27" s="52" t="s">
        <v>32</v>
      </c>
    </row>
    <row r="28" spans="2:17">
      <c r="C28" s="28"/>
      <c r="D28" s="53" t="s">
        <v>28</v>
      </c>
      <c r="E28" s="54"/>
      <c r="F28" s="54"/>
      <c r="G28" s="54"/>
      <c r="H28" s="44">
        <f>SUM(H27)</f>
        <v>7675.9084221000003</v>
      </c>
      <c r="I28" s="45">
        <f>SUM(I27)/100</f>
        <v>0.3538</v>
      </c>
      <c r="J28" s="55"/>
      <c r="L28" s="8"/>
    </row>
    <row r="29" spans="2:17">
      <c r="C29" s="28"/>
      <c r="D29" s="28"/>
      <c r="E29" s="28"/>
      <c r="F29" s="28"/>
      <c r="G29" s="29"/>
      <c r="H29" s="30"/>
      <c r="I29" s="31"/>
      <c r="J29" s="31"/>
    </row>
    <row r="30" spans="2:17">
      <c r="B30" s="1" t="str">
        <f>+$C$7&amp;D30</f>
        <v>IL&amp;FS  Infrastructure Debt Fund Series 2ATriparty Repo Margin</v>
      </c>
      <c r="C30" s="28"/>
      <c r="D30" s="50" t="s">
        <v>33</v>
      </c>
      <c r="E30" s="28"/>
      <c r="F30" s="28"/>
      <c r="G30" s="29"/>
      <c r="H30" s="56">
        <f>6808644.13/100000</f>
        <v>68.086441300000004</v>
      </c>
      <c r="I30" s="57">
        <f>H30/H37</f>
        <v>3.1380458516013423E-3</v>
      </c>
      <c r="J30" s="58"/>
    </row>
    <row r="31" spans="2:17">
      <c r="C31" s="28"/>
      <c r="D31" s="54" t="s">
        <v>28</v>
      </c>
      <c r="E31" s="54"/>
      <c r="F31" s="54"/>
      <c r="G31" s="54"/>
      <c r="H31" s="44">
        <f>H30</f>
        <v>68.086441300000004</v>
      </c>
      <c r="I31" s="45">
        <f>I30</f>
        <v>3.1380458516013423E-3</v>
      </c>
      <c r="J31" s="55"/>
      <c r="L31" s="8"/>
    </row>
    <row r="32" spans="2:17">
      <c r="C32" s="28"/>
      <c r="D32" s="28"/>
      <c r="E32" s="28"/>
      <c r="F32" s="28"/>
      <c r="G32" s="29"/>
      <c r="H32" s="30"/>
      <c r="I32" s="31"/>
      <c r="J32" s="31"/>
    </row>
    <row r="33" spans="2:14">
      <c r="C33" s="28"/>
      <c r="D33" s="50" t="s">
        <v>34</v>
      </c>
      <c r="E33" s="28"/>
      <c r="F33" s="28"/>
      <c r="G33" s="29"/>
      <c r="H33" s="30"/>
      <c r="I33" s="31"/>
      <c r="J33" s="31"/>
    </row>
    <row r="34" spans="2:14">
      <c r="C34" s="28">
        <v>1</v>
      </c>
      <c r="D34" s="28" t="s">
        <v>35</v>
      </c>
      <c r="E34" s="28"/>
      <c r="F34" s="28"/>
      <c r="G34" s="29"/>
      <c r="H34" s="56">
        <f>H37-H24-H28-H31-H35</f>
        <v>-33.409554100001188</v>
      </c>
      <c r="I34" s="57">
        <f>H34/H37</f>
        <v>-1.5398177764264988E-3</v>
      </c>
      <c r="J34" s="58"/>
      <c r="M34" s="46"/>
    </row>
    <row r="35" spans="2:14">
      <c r="B35" s="1" t="str">
        <f>+$C$7&amp;D35</f>
        <v>IL&amp;FS  Infrastructure Debt Fund Series 2ACash &amp; Cash Equivalents</v>
      </c>
      <c r="C35" s="28">
        <v>2</v>
      </c>
      <c r="D35" s="28" t="s">
        <v>36</v>
      </c>
      <c r="E35" s="28"/>
      <c r="F35" s="28"/>
      <c r="G35" s="29"/>
      <c r="H35" s="56">
        <f>(1229022.31+246878.34)/100000</f>
        <v>14.759006500000002</v>
      </c>
      <c r="I35" s="57">
        <f>H35/H37</f>
        <v>6.8022998759787216E-4</v>
      </c>
      <c r="J35" s="58"/>
    </row>
    <row r="36" spans="2:14">
      <c r="C36" s="28"/>
      <c r="D36" s="54" t="s">
        <v>28</v>
      </c>
      <c r="E36" s="54"/>
      <c r="F36" s="54"/>
      <c r="G36" s="59"/>
      <c r="H36" s="44">
        <f>SUM(H34:H35)</f>
        <v>-18.650547600001186</v>
      </c>
      <c r="I36" s="45">
        <f>SUM(I34:I35)</f>
        <v>-8.5958778882862664E-4</v>
      </c>
      <c r="J36" s="55"/>
      <c r="L36" s="8"/>
      <c r="M36" s="46"/>
    </row>
    <row r="37" spans="2:14">
      <c r="C37" s="28"/>
      <c r="D37" s="60" t="s">
        <v>37</v>
      </c>
      <c r="E37" s="60"/>
      <c r="F37" s="60"/>
      <c r="G37" s="60"/>
      <c r="H37" s="61">
        <v>21697.082999999999</v>
      </c>
      <c r="I37" s="62">
        <f>I36+I31+I28+I24</f>
        <v>0.99997845806277275</v>
      </c>
      <c r="J37" s="63"/>
      <c r="L37" s="8"/>
      <c r="N37" s="46"/>
    </row>
    <row r="38" spans="2:14">
      <c r="C38" s="64"/>
      <c r="D38" s="65"/>
      <c r="E38" s="65"/>
      <c r="F38" s="65"/>
      <c r="G38" s="65"/>
      <c r="H38" s="66"/>
      <c r="I38" s="67"/>
      <c r="J38" s="67"/>
      <c r="N38" s="68"/>
    </row>
    <row r="39" spans="2:14">
      <c r="C39" s="64"/>
      <c r="D39" s="69"/>
      <c r="E39" s="65"/>
      <c r="F39" s="65"/>
      <c r="G39" s="70">
        <f>H39-H30</f>
        <v>-68.086441300000004</v>
      </c>
      <c r="H39" s="71"/>
      <c r="I39" s="72"/>
      <c r="J39" s="72"/>
      <c r="N39" s="68"/>
    </row>
    <row r="40" spans="2:14">
      <c r="C40" s="64"/>
      <c r="D40" s="73" t="s">
        <v>38</v>
      </c>
      <c r="E40" s="74"/>
      <c r="F40" s="65"/>
      <c r="G40" s="65"/>
      <c r="H40" s="71"/>
      <c r="I40" s="72"/>
      <c r="J40" s="72"/>
      <c r="N40" s="68"/>
    </row>
    <row r="41" spans="2:14" ht="47.25">
      <c r="C41" s="64"/>
      <c r="D41" s="75" t="s">
        <v>39</v>
      </c>
      <c r="E41" s="76">
        <f>99362309.52/100000</f>
        <v>993.62309519999997</v>
      </c>
      <c r="F41" s="65"/>
      <c r="G41" s="65"/>
      <c r="H41" s="66">
        <v>13272.5</v>
      </c>
      <c r="I41" s="72"/>
      <c r="J41" s="72"/>
      <c r="N41" s="68"/>
    </row>
    <row r="42" spans="2:14">
      <c r="C42" s="64"/>
      <c r="D42" s="73" t="s">
        <v>40</v>
      </c>
      <c r="E42" s="74"/>
      <c r="F42" s="65"/>
      <c r="G42" s="65"/>
      <c r="H42" s="66"/>
      <c r="I42" s="72"/>
      <c r="J42" s="72"/>
      <c r="N42" s="68"/>
    </row>
    <row r="43" spans="2:14">
      <c r="C43" s="64"/>
      <c r="D43" s="77" t="s">
        <v>41</v>
      </c>
      <c r="E43" s="78">
        <v>1764948.0526999999</v>
      </c>
      <c r="F43" s="79"/>
      <c r="G43" s="79"/>
      <c r="H43" s="66"/>
      <c r="I43" s="72"/>
      <c r="J43" s="72"/>
      <c r="N43" s="68"/>
    </row>
    <row r="44" spans="2:14">
      <c r="C44" s="64"/>
      <c r="D44" s="73" t="s">
        <v>42</v>
      </c>
      <c r="E44" s="74"/>
      <c r="F44" s="65"/>
      <c r="G44" s="65"/>
      <c r="H44" s="66"/>
      <c r="I44" s="72"/>
      <c r="J44" s="72"/>
      <c r="N44" s="68"/>
    </row>
    <row r="45" spans="2:14">
      <c r="C45" s="64"/>
      <c r="D45" s="77" t="s">
        <v>41</v>
      </c>
      <c r="E45" s="78">
        <v>1836790.0552999999</v>
      </c>
      <c r="F45" s="65"/>
      <c r="G45" s="65"/>
      <c r="H45" s="66"/>
      <c r="I45" s="72"/>
      <c r="J45" s="72"/>
      <c r="N45" s="68"/>
    </row>
    <row r="46" spans="2:14">
      <c r="C46" s="64"/>
      <c r="D46" s="73" t="s">
        <v>43</v>
      </c>
      <c r="E46" s="80" t="s">
        <v>44</v>
      </c>
      <c r="F46" s="65"/>
      <c r="G46" s="65"/>
      <c r="H46" s="66"/>
      <c r="I46" s="72"/>
      <c r="J46" s="72"/>
      <c r="N46" s="68"/>
    </row>
    <row r="47" spans="2:14">
      <c r="C47" s="64"/>
      <c r="D47" s="73" t="s">
        <v>45</v>
      </c>
      <c r="E47" s="80" t="s">
        <v>44</v>
      </c>
      <c r="F47" s="65"/>
      <c r="G47" s="65"/>
      <c r="H47" s="66"/>
      <c r="I47" s="72"/>
      <c r="J47" s="72"/>
      <c r="N47" s="68"/>
    </row>
    <row r="48" spans="2:14">
      <c r="C48" s="64"/>
      <c r="D48" s="81" t="s">
        <v>46</v>
      </c>
      <c r="E48" s="80" t="s">
        <v>44</v>
      </c>
      <c r="F48" s="65"/>
      <c r="G48" s="65"/>
      <c r="H48" s="66"/>
      <c r="I48" s="72"/>
      <c r="J48" s="72"/>
      <c r="N48" s="68"/>
    </row>
    <row r="49" spans="3:14">
      <c r="C49" s="64"/>
      <c r="D49" s="73" t="s">
        <v>47</v>
      </c>
      <c r="E49" s="80" t="s">
        <v>44</v>
      </c>
      <c r="F49" s="65"/>
      <c r="G49" s="65"/>
      <c r="H49" s="66"/>
      <c r="I49" s="72"/>
      <c r="J49" s="72"/>
      <c r="N49" s="68"/>
    </row>
    <row r="50" spans="3:14">
      <c r="C50" s="64"/>
      <c r="D50" s="82" t="s">
        <v>48</v>
      </c>
      <c r="E50" s="80" t="s">
        <v>49</v>
      </c>
      <c r="F50" s="65"/>
      <c r="G50" s="65"/>
      <c r="H50" s="66"/>
      <c r="I50" s="72"/>
      <c r="J50" s="72"/>
      <c r="N50" s="68"/>
    </row>
    <row r="51" spans="3:14">
      <c r="C51" s="64"/>
      <c r="D51" s="73" t="s">
        <v>50</v>
      </c>
      <c r="E51" s="80" t="s">
        <v>51</v>
      </c>
      <c r="F51" s="65"/>
      <c r="G51" s="65"/>
      <c r="H51" s="66"/>
      <c r="I51" s="72"/>
      <c r="J51" s="72"/>
      <c r="N51" s="68"/>
    </row>
    <row r="52" spans="3:14">
      <c r="C52" s="64"/>
      <c r="D52" s="83" t="s">
        <v>52</v>
      </c>
      <c r="E52" s="80"/>
      <c r="F52" s="65"/>
      <c r="G52" s="65"/>
      <c r="H52" s="66"/>
      <c r="I52" s="72"/>
      <c r="J52" s="72"/>
      <c r="N52" s="68"/>
    </row>
    <row r="53" spans="3:14">
      <c r="C53" s="64"/>
      <c r="D53" s="74"/>
      <c r="E53" s="74"/>
      <c r="F53" s="65"/>
      <c r="G53" s="65"/>
      <c r="H53" s="66"/>
      <c r="I53" s="72"/>
      <c r="J53" s="72"/>
      <c r="N53" s="68"/>
    </row>
    <row r="54" spans="3:14">
      <c r="C54" s="64"/>
      <c r="D54" s="69"/>
      <c r="E54" s="65"/>
      <c r="F54" s="65"/>
      <c r="G54" s="65"/>
      <c r="H54" s="66"/>
      <c r="I54" s="72"/>
      <c r="J54" s="72"/>
      <c r="N54" s="68"/>
    </row>
    <row r="55" spans="3:14">
      <c r="C55" s="64"/>
      <c r="D55" s="84" t="s">
        <v>53</v>
      </c>
      <c r="H55" s="46"/>
      <c r="I55" s="85"/>
      <c r="J55" s="85"/>
    </row>
    <row r="57" spans="3:14">
      <c r="G57" s="86">
        <v>1576757819.9200001</v>
      </c>
      <c r="H57" s="46">
        <v>15767.578199200001</v>
      </c>
    </row>
    <row r="58" spans="3:14">
      <c r="H58" s="46">
        <v>1293.2040998999983</v>
      </c>
    </row>
  </sheetData>
  <mergeCells count="9">
    <mergeCell ref="J11:J12"/>
    <mergeCell ref="C7:I7"/>
    <mergeCell ref="C8:I8"/>
    <mergeCell ref="C9:I9"/>
    <mergeCell ref="C11:C12"/>
    <mergeCell ref="D11:D12"/>
    <mergeCell ref="E11:E12"/>
    <mergeCell ref="G11:G12"/>
    <mergeCell ref="I11:I12"/>
  </mergeCells>
  <conditionalFormatting sqref="E24:F24">
    <cfRule type="cellIs" dxfId="3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C1" workbookViewId="0">
      <selection sqref="A1:XFD1048576"/>
    </sheetView>
  </sheetViews>
  <sheetFormatPr defaultColWidth="9.140625" defaultRowHeight="15.75"/>
  <cols>
    <col min="1" max="2" width="12" style="120" hidden="1" customWidth="1"/>
    <col min="3" max="3" width="7.5703125" style="120" customWidth="1"/>
    <col min="4" max="4" width="73" style="120" customWidth="1"/>
    <col min="5" max="5" width="24.85546875" style="120" customWidth="1"/>
    <col min="6" max="6" width="17.140625" style="120" customWidth="1"/>
    <col min="7" max="7" width="15" style="120" bestFit="1" customWidth="1"/>
    <col min="8" max="8" width="16.85546875" style="120" customWidth="1"/>
    <col min="9" max="10" width="14.85546875" style="120" customWidth="1"/>
    <col min="11" max="11" width="17.42578125" style="120" hidden="1" customWidth="1"/>
    <col min="12" max="12" width="9.140625" style="93" hidden="1" customWidth="1"/>
    <col min="13" max="15" width="15.140625" style="120" hidden="1" customWidth="1"/>
    <col min="16" max="17" width="0" style="120" hidden="1" customWidth="1"/>
    <col min="18" max="18" width="23.42578125" style="121" bestFit="1" customWidth="1"/>
    <col min="19" max="19" width="24.42578125" style="120" bestFit="1" customWidth="1"/>
    <col min="20" max="21" width="9.140625" style="120" bestFit="1" customWidth="1"/>
    <col min="22" max="16384" width="9.140625" style="120"/>
  </cols>
  <sheetData>
    <row r="1" spans="1:13">
      <c r="G1" s="92"/>
    </row>
    <row r="2" spans="1:13">
      <c r="G2" s="92"/>
    </row>
    <row r="3" spans="1:13">
      <c r="G3" s="92"/>
    </row>
    <row r="4" spans="1:13">
      <c r="G4" s="92"/>
    </row>
    <row r="5" spans="1:13">
      <c r="C5" s="1" t="s">
        <v>0</v>
      </c>
      <c r="G5" s="92"/>
    </row>
    <row r="6" spans="1:13">
      <c r="C6" s="4" t="s">
        <v>54</v>
      </c>
      <c r="D6" s="5"/>
      <c r="E6" s="5"/>
      <c r="F6" s="5"/>
      <c r="G6" s="5"/>
      <c r="H6" s="5"/>
      <c r="I6" s="6"/>
      <c r="J6" s="122"/>
      <c r="L6" s="94"/>
    </row>
    <row r="7" spans="1:13">
      <c r="C7" s="9" t="s">
        <v>2</v>
      </c>
      <c r="D7" s="10"/>
      <c r="E7" s="10"/>
      <c r="F7" s="10"/>
      <c r="G7" s="10"/>
      <c r="H7" s="10"/>
      <c r="I7" s="11"/>
      <c r="J7" s="122"/>
      <c r="L7" s="94"/>
    </row>
    <row r="8" spans="1:13">
      <c r="C8" s="123" t="s">
        <v>3</v>
      </c>
      <c r="D8" s="124"/>
      <c r="E8" s="124"/>
      <c r="F8" s="124"/>
      <c r="G8" s="124"/>
      <c r="H8" s="124"/>
      <c r="I8" s="125"/>
      <c r="K8" s="51"/>
      <c r="L8" s="91"/>
    </row>
    <row r="9" spans="1:13">
      <c r="C9" s="126"/>
      <c r="D9" s="127"/>
      <c r="E9" s="127"/>
      <c r="F9" s="127"/>
      <c r="G9" s="127"/>
      <c r="H9" s="127"/>
      <c r="I9" s="128"/>
      <c r="J9" s="128"/>
      <c r="K9" s="51"/>
      <c r="L9" s="91"/>
    </row>
    <row r="10" spans="1:13">
      <c r="C10" s="21" t="s">
        <v>4</v>
      </c>
      <c r="D10" s="22" t="s">
        <v>5</v>
      </c>
      <c r="E10" s="22" t="s">
        <v>6</v>
      </c>
      <c r="F10" s="88" t="s">
        <v>7</v>
      </c>
      <c r="G10" s="22" t="s">
        <v>8</v>
      </c>
      <c r="H10" s="89" t="s">
        <v>9</v>
      </c>
      <c r="I10" s="25" t="s">
        <v>10</v>
      </c>
      <c r="J10" s="25" t="s">
        <v>11</v>
      </c>
      <c r="K10" s="129"/>
      <c r="L10" s="94"/>
      <c r="M10" s="90"/>
    </row>
    <row r="11" spans="1:13">
      <c r="C11" s="21"/>
      <c r="D11" s="22"/>
      <c r="E11" s="22"/>
      <c r="F11" s="88"/>
      <c r="G11" s="22"/>
      <c r="H11" s="89" t="s">
        <v>12</v>
      </c>
      <c r="I11" s="25"/>
      <c r="J11" s="25"/>
      <c r="K11" s="129"/>
    </row>
    <row r="12" spans="1:13">
      <c r="C12" s="130"/>
      <c r="D12" s="105"/>
      <c r="E12" s="105"/>
      <c r="F12" s="105"/>
      <c r="G12" s="105"/>
      <c r="H12" s="106"/>
      <c r="I12" s="107"/>
      <c r="J12" s="107"/>
      <c r="K12" s="129"/>
    </row>
    <row r="13" spans="1:13">
      <c r="A13" s="120" t="str">
        <f t="shared" ref="A13:A29" si="0">+$C$6&amp;D13</f>
        <v>IL&amp;FS  Infrastructure Debt Fund Series 2BDebt instrument - listed / Awaiting listing</v>
      </c>
      <c r="C13" s="32"/>
      <c r="D13" s="109" t="s">
        <v>13</v>
      </c>
      <c r="E13" s="34"/>
      <c r="F13" s="34"/>
      <c r="G13" s="35"/>
      <c r="H13" s="35"/>
      <c r="I13" s="36"/>
      <c r="J13" s="35"/>
    </row>
    <row r="14" spans="1:13">
      <c r="A14" s="120" t="str">
        <f t="shared" si="0"/>
        <v>IL&amp;FS  Infrastructure Debt Fund Series 2BClean Max Enviro Energy Solution Pvt Ltd</v>
      </c>
      <c r="C14" s="32">
        <v>1</v>
      </c>
      <c r="D14" s="34" t="s">
        <v>55</v>
      </c>
      <c r="E14" s="34" t="s">
        <v>56</v>
      </c>
      <c r="F14" s="34" t="s">
        <v>57</v>
      </c>
      <c r="G14" s="35">
        <v>500</v>
      </c>
      <c r="H14" s="35">
        <v>4999.9999995999997</v>
      </c>
      <c r="I14" s="37">
        <v>13.37</v>
      </c>
      <c r="J14" s="110">
        <v>0.115</v>
      </c>
    </row>
    <row r="15" spans="1:13">
      <c r="C15" s="32">
        <v>2</v>
      </c>
      <c r="D15" s="34" t="s">
        <v>58</v>
      </c>
      <c r="E15" s="34" t="s">
        <v>59</v>
      </c>
      <c r="F15" s="34" t="s">
        <v>60</v>
      </c>
      <c r="G15" s="35">
        <v>400</v>
      </c>
      <c r="H15" s="35">
        <v>3200.0000000999999</v>
      </c>
      <c r="I15" s="37">
        <v>8.56</v>
      </c>
      <c r="J15" s="110">
        <v>8.2500000000000004E-2</v>
      </c>
    </row>
    <row r="16" spans="1:13">
      <c r="C16" s="32">
        <v>3</v>
      </c>
      <c r="D16" s="34" t="s">
        <v>61</v>
      </c>
      <c r="E16" s="34" t="s">
        <v>62</v>
      </c>
      <c r="F16" s="34" t="s">
        <v>63</v>
      </c>
      <c r="G16" s="35">
        <v>360</v>
      </c>
      <c r="H16" s="35">
        <v>2999.9999963999999</v>
      </c>
      <c r="I16" s="37">
        <v>8.02</v>
      </c>
      <c r="J16" s="110">
        <v>8.4500000000000006E-2</v>
      </c>
    </row>
    <row r="17" spans="1:18">
      <c r="C17" s="32">
        <v>4</v>
      </c>
      <c r="D17" s="34" t="s">
        <v>14</v>
      </c>
      <c r="E17" s="34" t="s">
        <v>15</v>
      </c>
      <c r="F17" s="34" t="s">
        <v>16</v>
      </c>
      <c r="G17" s="35">
        <v>250</v>
      </c>
      <c r="H17" s="35">
        <v>2674.1245907000002</v>
      </c>
      <c r="I17" s="37">
        <v>7.15</v>
      </c>
      <c r="J17" s="110">
        <v>8.2699999999999996E-2</v>
      </c>
    </row>
    <row r="18" spans="1:18">
      <c r="C18" s="32">
        <v>5</v>
      </c>
      <c r="D18" s="34" t="s">
        <v>14</v>
      </c>
      <c r="E18" s="34" t="s">
        <v>15</v>
      </c>
      <c r="F18" s="34" t="s">
        <v>20</v>
      </c>
      <c r="G18" s="35">
        <v>2000</v>
      </c>
      <c r="H18" s="35">
        <v>2148.7464033000001</v>
      </c>
      <c r="I18" s="37">
        <v>5.75</v>
      </c>
      <c r="J18" s="110">
        <v>8.3000000000000004E-2</v>
      </c>
    </row>
    <row r="19" spans="1:18">
      <c r="C19" s="32">
        <v>6</v>
      </c>
      <c r="D19" s="34" t="s">
        <v>64</v>
      </c>
      <c r="E19" s="34" t="s">
        <v>65</v>
      </c>
      <c r="F19" s="34" t="s">
        <v>66</v>
      </c>
      <c r="G19" s="35">
        <v>210</v>
      </c>
      <c r="H19" s="35">
        <v>1499.9999998999999</v>
      </c>
      <c r="I19" s="37">
        <v>4.01</v>
      </c>
      <c r="J19" s="110">
        <v>0.10199999999999999</v>
      </c>
    </row>
    <row r="20" spans="1:18">
      <c r="C20" s="32"/>
      <c r="D20" s="34"/>
      <c r="E20" s="34"/>
      <c r="F20" s="34"/>
      <c r="G20" s="35"/>
      <c r="H20" s="35"/>
      <c r="I20" s="37"/>
      <c r="J20" s="110"/>
    </row>
    <row r="21" spans="1:18">
      <c r="C21" s="32"/>
      <c r="D21" s="34"/>
      <c r="E21" s="34"/>
      <c r="F21" s="34"/>
      <c r="G21" s="35"/>
      <c r="H21" s="35"/>
      <c r="I21" s="37"/>
      <c r="J21" s="110"/>
    </row>
    <row r="22" spans="1:18">
      <c r="C22" s="32"/>
      <c r="D22" s="34"/>
      <c r="E22" s="34"/>
      <c r="F22" s="34"/>
      <c r="G22" s="35"/>
      <c r="H22" s="35"/>
      <c r="I22" s="131"/>
      <c r="J22" s="35"/>
    </row>
    <row r="23" spans="1:18">
      <c r="C23" s="32"/>
      <c r="D23" s="109" t="s">
        <v>21</v>
      </c>
      <c r="E23" s="34"/>
      <c r="F23" s="34"/>
      <c r="G23" s="34"/>
      <c r="H23" s="34"/>
      <c r="I23" s="34"/>
      <c r="J23" s="32"/>
    </row>
    <row r="24" spans="1:18">
      <c r="C24" s="32">
        <v>7</v>
      </c>
      <c r="D24" s="34" t="s">
        <v>55</v>
      </c>
      <c r="E24" s="34" t="s">
        <v>56</v>
      </c>
      <c r="F24" s="34" t="s">
        <v>67</v>
      </c>
      <c r="G24" s="35">
        <v>200</v>
      </c>
      <c r="H24" s="35">
        <v>1999.9999998000001</v>
      </c>
      <c r="I24" s="37">
        <v>5.35</v>
      </c>
      <c r="J24" s="110">
        <v>0.115</v>
      </c>
    </row>
    <row r="25" spans="1:18">
      <c r="C25" s="32">
        <v>8</v>
      </c>
      <c r="D25" s="34" t="s">
        <v>25</v>
      </c>
      <c r="E25" s="34" t="s">
        <v>26</v>
      </c>
      <c r="F25" s="34" t="s">
        <v>27</v>
      </c>
      <c r="G25" s="35">
        <v>7000000</v>
      </c>
      <c r="H25" s="35">
        <v>707.8984299</v>
      </c>
      <c r="I25" s="37">
        <v>1.89</v>
      </c>
      <c r="J25" s="132">
        <v>0.13067699999999999</v>
      </c>
    </row>
    <row r="26" spans="1:18">
      <c r="C26" s="32">
        <v>9</v>
      </c>
      <c r="D26" s="34" t="s">
        <v>64</v>
      </c>
      <c r="E26" s="34" t="s">
        <v>65</v>
      </c>
      <c r="F26" s="34" t="s">
        <v>68</v>
      </c>
      <c r="G26" s="35">
        <v>60</v>
      </c>
      <c r="H26" s="35">
        <v>599.99999930000001</v>
      </c>
      <c r="I26" s="37">
        <v>1.6</v>
      </c>
      <c r="J26" s="110">
        <v>0.10199999999999999</v>
      </c>
    </row>
    <row r="27" spans="1:18">
      <c r="C27" s="32"/>
      <c r="D27" s="34"/>
      <c r="E27" s="34"/>
      <c r="F27" s="34"/>
      <c r="G27" s="35"/>
      <c r="H27" s="35"/>
      <c r="I27" s="37"/>
      <c r="J27" s="110"/>
    </row>
    <row r="28" spans="1:18">
      <c r="A28" s="120" t="str">
        <f t="shared" si="0"/>
        <v>IL&amp;FS  Infrastructure Debt Fund Series 2B</v>
      </c>
      <c r="C28" s="32"/>
      <c r="D28" s="34"/>
      <c r="E28" s="34"/>
      <c r="F28" s="34"/>
      <c r="G28" s="35"/>
      <c r="H28" s="35"/>
      <c r="I28" s="37"/>
      <c r="J28" s="37"/>
    </row>
    <row r="29" spans="1:18" s="133" customFormat="1">
      <c r="A29" s="133" t="str">
        <f t="shared" si="0"/>
        <v>IL&amp;FS  Infrastructure Debt Fund Series 2BTotal</v>
      </c>
      <c r="C29" s="40"/>
      <c r="D29" s="41" t="s">
        <v>28</v>
      </c>
      <c r="E29" s="42"/>
      <c r="F29" s="42"/>
      <c r="G29" s="43"/>
      <c r="H29" s="111">
        <f>SUM(H14:H28)</f>
        <v>20830.769418999997</v>
      </c>
      <c r="I29" s="115">
        <f>SUM(I14:I28)/100</f>
        <v>0.55700000000000005</v>
      </c>
      <c r="J29" s="43"/>
      <c r="L29" s="112"/>
      <c r="R29" s="134"/>
    </row>
    <row r="30" spans="1:18">
      <c r="C30" s="135"/>
      <c r="D30" s="136"/>
      <c r="E30" s="136"/>
      <c r="F30" s="136"/>
      <c r="G30" s="136"/>
      <c r="H30" s="137"/>
      <c r="I30" s="138"/>
      <c r="J30" s="138"/>
    </row>
    <row r="31" spans="1:18">
      <c r="C31" s="135"/>
      <c r="D31" s="50" t="s">
        <v>29</v>
      </c>
      <c r="E31" s="135"/>
      <c r="F31" s="135"/>
      <c r="G31" s="135"/>
      <c r="H31" s="139"/>
      <c r="I31" s="140"/>
      <c r="J31" s="140"/>
      <c r="K31" s="51"/>
      <c r="L31" s="91"/>
    </row>
    <row r="32" spans="1:18">
      <c r="B32" s="120" t="str">
        <f>+$C$6&amp;D32</f>
        <v>IL&amp;FS  Infrastructure Debt Fund Series 2BTri Party Repo (TREPs)</v>
      </c>
      <c r="C32" s="135"/>
      <c r="D32" s="34" t="s">
        <v>30</v>
      </c>
      <c r="E32" s="34"/>
      <c r="F32" s="34"/>
      <c r="G32" s="35"/>
      <c r="H32" s="35">
        <v>16511.5295037</v>
      </c>
      <c r="I32" s="37">
        <v>44.15</v>
      </c>
      <c r="J32" s="110">
        <v>5.5200000000000006E-2</v>
      </c>
    </row>
    <row r="33" spans="2:19">
      <c r="C33" s="141"/>
      <c r="D33" s="142" t="s">
        <v>28</v>
      </c>
      <c r="E33" s="111"/>
      <c r="F33" s="111"/>
      <c r="G33" s="111"/>
      <c r="H33" s="111">
        <f>SUM(H32)</f>
        <v>16511.5295037</v>
      </c>
      <c r="I33" s="116">
        <f>I32/100</f>
        <v>0.4415</v>
      </c>
      <c r="J33" s="55"/>
      <c r="L33" s="94"/>
    </row>
    <row r="34" spans="2:19">
      <c r="C34" s="135"/>
      <c r="D34" s="135"/>
      <c r="E34" s="135"/>
      <c r="F34" s="135"/>
      <c r="G34" s="135"/>
      <c r="H34" s="139"/>
      <c r="I34" s="140"/>
      <c r="J34" s="140"/>
    </row>
    <row r="35" spans="2:19">
      <c r="B35" s="120" t="str">
        <f>+$C$6&amp;D35</f>
        <v>IL&amp;FS  Infrastructure Debt Fund Series 2BTriparty Repo Margin</v>
      </c>
      <c r="C35" s="135"/>
      <c r="D35" s="135" t="s">
        <v>33</v>
      </c>
      <c r="E35" s="135"/>
      <c r="F35" s="135"/>
      <c r="G35" s="108"/>
      <c r="H35" s="143">
        <f>8855455.89/100000</f>
        <v>88.554558900000004</v>
      </c>
      <c r="I35" s="113">
        <f>H35/H42</f>
        <v>2.3677891503940908E-3</v>
      </c>
      <c r="J35" s="58"/>
    </row>
    <row r="36" spans="2:19">
      <c r="C36" s="141"/>
      <c r="D36" s="142" t="s">
        <v>28</v>
      </c>
      <c r="E36" s="111"/>
      <c r="F36" s="111"/>
      <c r="G36" s="111"/>
      <c r="H36" s="111">
        <f>H35</f>
        <v>88.554558900000004</v>
      </c>
      <c r="I36" s="116">
        <f>I35</f>
        <v>2.3677891503940908E-3</v>
      </c>
      <c r="J36" s="55"/>
    </row>
    <row r="37" spans="2:19">
      <c r="C37" s="135"/>
      <c r="D37" s="135"/>
      <c r="E37" s="135"/>
      <c r="F37" s="135"/>
      <c r="G37" s="135"/>
      <c r="H37" s="139"/>
      <c r="I37" s="140"/>
      <c r="J37" s="140"/>
    </row>
    <row r="38" spans="2:19">
      <c r="C38" s="135"/>
      <c r="D38" s="50" t="s">
        <v>34</v>
      </c>
      <c r="E38" s="135"/>
      <c r="F38" s="135"/>
      <c r="G38" s="135"/>
      <c r="H38" s="139"/>
      <c r="I38" s="140"/>
      <c r="J38" s="140"/>
    </row>
    <row r="39" spans="2:19">
      <c r="B39" s="120" t="str">
        <f>+$C$6&amp;D39</f>
        <v>IL&amp;FS  Infrastructure Debt Fund Series 2BNet Receivable/Payable</v>
      </c>
      <c r="C39" s="28">
        <v>1</v>
      </c>
      <c r="D39" s="28" t="s">
        <v>35</v>
      </c>
      <c r="E39" s="135"/>
      <c r="F39" s="135"/>
      <c r="G39" s="144"/>
      <c r="H39" s="139">
        <f>H42-H29-H33-H36-H40</f>
        <v>-57.41663969999933</v>
      </c>
      <c r="I39" s="113">
        <f>H39/H42</f>
        <v>-1.5352173645545087E-3</v>
      </c>
      <c r="J39" s="58"/>
    </row>
    <row r="40" spans="2:19">
      <c r="C40" s="28">
        <v>2</v>
      </c>
      <c r="D40" s="28" t="s">
        <v>36</v>
      </c>
      <c r="E40" s="135"/>
      <c r="F40" s="135"/>
      <c r="G40" s="135"/>
      <c r="H40" s="139">
        <f>(2093336.81+531079)/100000</f>
        <v>26.2441581</v>
      </c>
      <c r="I40" s="113">
        <f>H40/H42</f>
        <v>7.0172144249037853E-4</v>
      </c>
      <c r="J40" s="58"/>
    </row>
    <row r="41" spans="2:19">
      <c r="C41" s="135"/>
      <c r="D41" s="145" t="s">
        <v>28</v>
      </c>
      <c r="E41" s="145"/>
      <c r="F41" s="145"/>
      <c r="G41" s="146"/>
      <c r="H41" s="147">
        <f>SUM(H39:H40)</f>
        <v>-31.17248159999933</v>
      </c>
      <c r="I41" s="114">
        <f>SUM(I39:I40)</f>
        <v>-8.334959220641302E-4</v>
      </c>
      <c r="J41" s="148"/>
      <c r="L41" s="94"/>
      <c r="S41" s="149"/>
    </row>
    <row r="42" spans="2:19">
      <c r="C42" s="135"/>
      <c r="D42" s="150" t="s">
        <v>37</v>
      </c>
      <c r="E42" s="150"/>
      <c r="F42" s="150"/>
      <c r="G42" s="150"/>
      <c r="H42" s="61">
        <v>37399.680999999997</v>
      </c>
      <c r="I42" s="63" t="s">
        <v>69</v>
      </c>
      <c r="J42" s="63"/>
      <c r="L42" s="94"/>
      <c r="S42" s="121"/>
    </row>
    <row r="43" spans="2:19">
      <c r="C43" s="151"/>
      <c r="D43" s="152"/>
      <c r="E43" s="152"/>
      <c r="F43" s="152"/>
      <c r="G43" s="152"/>
      <c r="H43" s="152"/>
      <c r="I43" s="95"/>
      <c r="J43" s="98"/>
      <c r="S43" s="153"/>
    </row>
    <row r="44" spans="2:19">
      <c r="C44" s="151"/>
      <c r="D44" s="97"/>
      <c r="E44" s="152"/>
      <c r="F44" s="152"/>
      <c r="G44" s="152"/>
      <c r="H44" s="152"/>
      <c r="I44" s="98"/>
      <c r="J44" s="98"/>
      <c r="S44" s="153"/>
    </row>
    <row r="45" spans="2:19">
      <c r="C45" s="151"/>
      <c r="D45" s="97"/>
      <c r="E45" s="152"/>
      <c r="F45" s="152"/>
      <c r="G45" s="152"/>
      <c r="H45" s="152"/>
      <c r="I45" s="98"/>
      <c r="J45" s="98"/>
      <c r="S45" s="153"/>
    </row>
    <row r="46" spans="2:19">
      <c r="C46" s="151"/>
      <c r="D46" s="99" t="s">
        <v>38</v>
      </c>
      <c r="E46" s="96"/>
      <c r="F46" s="152"/>
      <c r="G46" s="152"/>
      <c r="H46" s="154"/>
      <c r="I46" s="98"/>
      <c r="J46" s="98"/>
      <c r="S46" s="153"/>
    </row>
    <row r="47" spans="2:19" ht="47.25">
      <c r="C47" s="151"/>
      <c r="D47" s="118" t="s">
        <v>70</v>
      </c>
      <c r="E47" s="119">
        <f>45464535.71/100000</f>
        <v>454.64535710000001</v>
      </c>
      <c r="F47" s="152"/>
      <c r="G47" s="152"/>
      <c r="H47" s="154"/>
      <c r="I47" s="98"/>
      <c r="J47" s="98"/>
      <c r="S47" s="153"/>
    </row>
    <row r="48" spans="2:19">
      <c r="C48" s="151"/>
      <c r="D48" s="99" t="s">
        <v>71</v>
      </c>
      <c r="E48" s="96"/>
      <c r="F48" s="152"/>
      <c r="G48" s="152"/>
      <c r="H48" s="154"/>
      <c r="I48" s="98"/>
      <c r="J48" s="98"/>
      <c r="S48" s="153"/>
    </row>
    <row r="49" spans="3:19">
      <c r="C49" s="151"/>
      <c r="D49" s="100" t="s">
        <v>41</v>
      </c>
      <c r="E49" s="117">
        <v>2281041.8519000001</v>
      </c>
      <c r="F49" s="152"/>
      <c r="G49" s="152"/>
      <c r="H49" s="154"/>
      <c r="I49" s="98"/>
      <c r="J49" s="98"/>
      <c r="S49" s="153"/>
    </row>
    <row r="50" spans="3:19">
      <c r="C50" s="151"/>
      <c r="D50" s="99" t="s">
        <v>72</v>
      </c>
      <c r="E50" s="96"/>
      <c r="F50" s="152"/>
      <c r="G50" s="152"/>
      <c r="H50" s="154"/>
      <c r="I50" s="98"/>
      <c r="J50" s="98"/>
      <c r="S50" s="153"/>
    </row>
    <row r="51" spans="3:19">
      <c r="C51" s="151"/>
      <c r="D51" s="100" t="s">
        <v>41</v>
      </c>
      <c r="E51" s="117">
        <v>2374582.912</v>
      </c>
      <c r="F51" s="155"/>
      <c r="G51" s="156"/>
      <c r="H51" s="154"/>
      <c r="I51" s="98"/>
      <c r="J51" s="98"/>
      <c r="S51" s="153"/>
    </row>
    <row r="52" spans="3:19">
      <c r="C52" s="151"/>
      <c r="D52" s="99" t="s">
        <v>43</v>
      </c>
      <c r="E52" s="103" t="s">
        <v>44</v>
      </c>
      <c r="F52" s="152"/>
      <c r="G52" s="152"/>
      <c r="H52" s="154"/>
      <c r="I52" s="98"/>
      <c r="J52" s="98"/>
      <c r="S52" s="153"/>
    </row>
    <row r="53" spans="3:19">
      <c r="C53" s="151"/>
      <c r="D53" s="99" t="s">
        <v>73</v>
      </c>
      <c r="E53" s="103" t="s">
        <v>44</v>
      </c>
      <c r="F53" s="152"/>
      <c r="G53" s="152"/>
      <c r="H53" s="154"/>
      <c r="I53" s="98"/>
      <c r="J53" s="98"/>
      <c r="S53" s="153"/>
    </row>
    <row r="54" spans="3:19">
      <c r="C54" s="151"/>
      <c r="D54" s="101" t="s">
        <v>74</v>
      </c>
      <c r="E54" s="103" t="s">
        <v>44</v>
      </c>
      <c r="F54" s="152"/>
      <c r="G54" s="152"/>
      <c r="H54" s="154"/>
      <c r="I54" s="98"/>
      <c r="J54" s="98"/>
      <c r="S54" s="153"/>
    </row>
    <row r="55" spans="3:19">
      <c r="C55" s="151"/>
      <c r="D55" s="99" t="s">
        <v>47</v>
      </c>
      <c r="E55" s="103" t="s">
        <v>44</v>
      </c>
      <c r="F55" s="152"/>
      <c r="G55" s="152"/>
      <c r="H55" s="154"/>
      <c r="I55" s="98"/>
      <c r="J55" s="98"/>
      <c r="S55" s="153"/>
    </row>
    <row r="56" spans="3:19">
      <c r="C56" s="151"/>
      <c r="D56" s="104" t="s">
        <v>48</v>
      </c>
      <c r="E56" s="103" t="s">
        <v>75</v>
      </c>
      <c r="F56" s="152"/>
      <c r="G56" s="152"/>
      <c r="H56" s="154"/>
      <c r="I56" s="98"/>
      <c r="J56" s="98"/>
      <c r="S56" s="153"/>
    </row>
    <row r="57" spans="3:19">
      <c r="C57" s="151"/>
      <c r="D57" s="99" t="s">
        <v>50</v>
      </c>
      <c r="E57" s="103" t="s">
        <v>51</v>
      </c>
      <c r="F57" s="152"/>
      <c r="G57" s="152"/>
      <c r="H57" s="154"/>
      <c r="I57" s="98"/>
      <c r="J57" s="98"/>
      <c r="S57" s="153"/>
    </row>
    <row r="58" spans="3:19">
      <c r="C58" s="151"/>
      <c r="D58" s="102" t="s">
        <v>52</v>
      </c>
      <c r="E58" s="96"/>
      <c r="F58" s="152"/>
      <c r="G58" s="152"/>
      <c r="H58" s="154"/>
      <c r="I58" s="98"/>
      <c r="J58" s="98"/>
      <c r="S58" s="153"/>
    </row>
    <row r="59" spans="3:19">
      <c r="C59" s="151"/>
      <c r="D59" s="96"/>
      <c r="E59" s="96"/>
      <c r="F59" s="152"/>
      <c r="G59" s="152"/>
      <c r="H59" s="154"/>
      <c r="I59" s="98"/>
      <c r="J59" s="98"/>
      <c r="S59" s="153"/>
    </row>
    <row r="60" spans="3:19">
      <c r="C60" s="151"/>
      <c r="D60" s="97"/>
      <c r="E60" s="152"/>
      <c r="F60" s="152"/>
      <c r="G60" s="152"/>
      <c r="H60" s="154"/>
      <c r="I60" s="98"/>
      <c r="J60" s="98"/>
      <c r="S60" s="153"/>
    </row>
    <row r="61" spans="3:19">
      <c r="C61" s="151"/>
      <c r="D61" s="87" t="s">
        <v>53</v>
      </c>
      <c r="H61" s="121"/>
      <c r="I61" s="157"/>
      <c r="J61" s="157"/>
    </row>
    <row r="63" spans="3:19">
      <c r="G63" s="120">
        <v>2156312166.1700001</v>
      </c>
      <c r="H63" s="121">
        <v>21563.121661699999</v>
      </c>
    </row>
    <row r="64" spans="3:19">
      <c r="H64" s="121">
        <v>2249.2896881999986</v>
      </c>
    </row>
  </sheetData>
  <mergeCells count="9">
    <mergeCell ref="J10:J11"/>
    <mergeCell ref="C6:I6"/>
    <mergeCell ref="C8:I8"/>
    <mergeCell ref="C10:C11"/>
    <mergeCell ref="D10:D11"/>
    <mergeCell ref="E10:E11"/>
    <mergeCell ref="G10:G11"/>
    <mergeCell ref="I10:I11"/>
    <mergeCell ref="C7:I7"/>
  </mergeCells>
  <conditionalFormatting sqref="E29:F29">
    <cfRule type="cellIs" dxfId="2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topLeftCell="C1" workbookViewId="0">
      <selection sqref="A1:XFD1048576"/>
    </sheetView>
  </sheetViews>
  <sheetFormatPr defaultColWidth="9.140625" defaultRowHeight="15.75"/>
  <cols>
    <col min="1" max="2" width="8.140625" style="120" hidden="1" customWidth="1"/>
    <col min="3" max="3" width="7.5703125" style="120" customWidth="1"/>
    <col min="4" max="4" width="62" style="120" customWidth="1"/>
    <col min="5" max="5" width="23.85546875" style="120" customWidth="1"/>
    <col min="6" max="6" width="18.42578125" style="120" customWidth="1"/>
    <col min="7" max="7" width="13.5703125" style="120" bestFit="1" customWidth="1"/>
    <col min="8" max="8" width="16.85546875" style="120" customWidth="1"/>
    <col min="9" max="10" width="14.85546875" style="120" customWidth="1"/>
    <col min="11" max="11" width="21" style="120" hidden="1" customWidth="1"/>
    <col min="12" max="12" width="9.140625" style="94" hidden="1" customWidth="1"/>
    <col min="13" max="13" width="15.140625" style="121" customWidth="1"/>
    <col min="14" max="14" width="25.5703125" style="120" bestFit="1" customWidth="1"/>
    <col min="15" max="15" width="9.140625" style="120"/>
    <col min="16" max="17" width="9.140625" style="120" bestFit="1" customWidth="1"/>
    <col min="18" max="16384" width="9.140625" style="120"/>
  </cols>
  <sheetData>
    <row r="1" spans="1:13">
      <c r="G1" s="158"/>
    </row>
    <row r="2" spans="1:13">
      <c r="G2" s="158"/>
    </row>
    <row r="3" spans="1:13">
      <c r="G3" s="158"/>
    </row>
    <row r="4" spans="1:13">
      <c r="G4" s="158"/>
    </row>
    <row r="5" spans="1:13">
      <c r="C5" s="1" t="s">
        <v>0</v>
      </c>
      <c r="G5" s="158"/>
    </row>
    <row r="6" spans="1:13">
      <c r="C6" s="4" t="s">
        <v>76</v>
      </c>
      <c r="D6" s="5"/>
      <c r="E6" s="5"/>
      <c r="F6" s="5"/>
      <c r="G6" s="5"/>
      <c r="H6" s="5"/>
      <c r="I6" s="6"/>
      <c r="J6" s="159"/>
    </row>
    <row r="7" spans="1:13">
      <c r="C7" s="160" t="s">
        <v>2</v>
      </c>
      <c r="D7" s="161"/>
      <c r="E7" s="161"/>
      <c r="F7" s="161"/>
      <c r="G7" s="161"/>
      <c r="H7" s="161"/>
      <c r="I7" s="162"/>
      <c r="J7" s="159"/>
    </row>
    <row r="8" spans="1:13">
      <c r="C8" s="123" t="s">
        <v>3</v>
      </c>
      <c r="D8" s="124"/>
      <c r="E8" s="124"/>
      <c r="F8" s="124"/>
      <c r="G8" s="124"/>
      <c r="H8" s="124"/>
      <c r="I8" s="125"/>
      <c r="J8" s="121"/>
      <c r="K8" s="51"/>
      <c r="L8" s="163"/>
    </row>
    <row r="9" spans="1:13">
      <c r="C9" s="126"/>
      <c r="D9" s="127"/>
      <c r="E9" s="127"/>
      <c r="F9" s="127"/>
      <c r="G9" s="127"/>
      <c r="H9" s="127"/>
      <c r="I9" s="128"/>
      <c r="J9" s="128"/>
      <c r="K9" s="51"/>
      <c r="L9" s="163"/>
    </row>
    <row r="10" spans="1:13">
      <c r="C10" s="21" t="s">
        <v>4</v>
      </c>
      <c r="D10" s="22" t="s">
        <v>5</v>
      </c>
      <c r="E10" s="22" t="s">
        <v>6</v>
      </c>
      <c r="F10" s="88" t="s">
        <v>7</v>
      </c>
      <c r="G10" s="22" t="s">
        <v>8</v>
      </c>
      <c r="H10" s="89" t="s">
        <v>9</v>
      </c>
      <c r="I10" s="25" t="s">
        <v>10</v>
      </c>
      <c r="J10" s="25" t="s">
        <v>11</v>
      </c>
      <c r="K10" s="129"/>
      <c r="M10" s="164"/>
    </row>
    <row r="11" spans="1:13">
      <c r="C11" s="21"/>
      <c r="D11" s="22"/>
      <c r="E11" s="22"/>
      <c r="F11" s="88"/>
      <c r="G11" s="22"/>
      <c r="H11" s="89" t="s">
        <v>12</v>
      </c>
      <c r="I11" s="25"/>
      <c r="J11" s="25"/>
      <c r="K11" s="129"/>
    </row>
    <row r="12" spans="1:13">
      <c r="A12" s="120" t="str">
        <f t="shared" ref="A12:A14" si="0">+$C$6&amp;D12</f>
        <v>IL&amp;FS  Infrastructure Debt Fund Series 2C</v>
      </c>
      <c r="C12" s="32"/>
      <c r="D12" s="109"/>
      <c r="E12" s="34"/>
      <c r="F12" s="34"/>
      <c r="G12" s="35"/>
      <c r="H12" s="35"/>
      <c r="I12" s="36"/>
      <c r="J12" s="35"/>
      <c r="L12" s="93"/>
    </row>
    <row r="13" spans="1:13">
      <c r="A13" s="120" t="str">
        <f t="shared" si="0"/>
        <v>IL&amp;FS  Infrastructure Debt Fund Series 2CDebt instrument - listed / Awaiting listing</v>
      </c>
      <c r="C13" s="32"/>
      <c r="D13" s="109" t="s">
        <v>13</v>
      </c>
      <c r="E13" s="34"/>
      <c r="F13" s="34"/>
      <c r="G13" s="35"/>
      <c r="H13" s="35"/>
      <c r="I13" s="36"/>
      <c r="J13" s="35"/>
      <c r="L13" s="93"/>
    </row>
    <row r="14" spans="1:13">
      <c r="A14" s="120" t="str">
        <f t="shared" si="0"/>
        <v>IL&amp;FS  Infrastructure Debt Fund Series 2CKanchanjunga Power Company Pvt Ltd</v>
      </c>
      <c r="C14" s="32">
        <v>1</v>
      </c>
      <c r="D14" s="34" t="s">
        <v>61</v>
      </c>
      <c r="E14" s="34" t="s">
        <v>62</v>
      </c>
      <c r="F14" s="34" t="s">
        <v>77</v>
      </c>
      <c r="G14" s="35">
        <v>610</v>
      </c>
      <c r="H14" s="35">
        <v>6100.0000034000004</v>
      </c>
      <c r="I14" s="37">
        <v>20.59</v>
      </c>
      <c r="J14" s="110">
        <v>8.4500000000000006E-2</v>
      </c>
      <c r="L14" s="93"/>
    </row>
    <row r="15" spans="1:13">
      <c r="C15" s="32">
        <v>2</v>
      </c>
      <c r="D15" s="34" t="s">
        <v>14</v>
      </c>
      <c r="E15" s="34" t="s">
        <v>15</v>
      </c>
      <c r="F15" s="34" t="s">
        <v>78</v>
      </c>
      <c r="G15" s="35">
        <v>500</v>
      </c>
      <c r="H15" s="35">
        <v>5361.1948208000003</v>
      </c>
      <c r="I15" s="37">
        <v>18.100000000000001</v>
      </c>
      <c r="J15" s="110">
        <v>8.2400000000000001E-2</v>
      </c>
      <c r="L15" s="93"/>
    </row>
    <row r="16" spans="1:13">
      <c r="C16" s="32">
        <v>3</v>
      </c>
      <c r="D16" s="34" t="s">
        <v>58</v>
      </c>
      <c r="E16" s="34" t="s">
        <v>59</v>
      </c>
      <c r="F16" s="34" t="s">
        <v>79</v>
      </c>
      <c r="G16" s="35">
        <v>478</v>
      </c>
      <c r="H16" s="35">
        <v>4779.9999988</v>
      </c>
      <c r="I16" s="37">
        <v>16.14</v>
      </c>
      <c r="J16" s="110">
        <v>8.2500000000000004E-2</v>
      </c>
      <c r="L16" s="93"/>
    </row>
    <row r="17" spans="2:18">
      <c r="C17" s="32">
        <v>4</v>
      </c>
      <c r="D17" s="34" t="s">
        <v>17</v>
      </c>
      <c r="E17" s="34" t="s">
        <v>18</v>
      </c>
      <c r="F17" s="34" t="s">
        <v>19</v>
      </c>
      <c r="G17" s="35">
        <v>250</v>
      </c>
      <c r="H17" s="35">
        <v>2630.5053361999999</v>
      </c>
      <c r="I17" s="37">
        <v>8.8800000000000008</v>
      </c>
      <c r="J17" s="110">
        <v>5.7000000000000002E-2</v>
      </c>
      <c r="L17" s="93"/>
    </row>
    <row r="18" spans="2:18">
      <c r="C18" s="32">
        <v>6</v>
      </c>
      <c r="D18" s="34" t="s">
        <v>55</v>
      </c>
      <c r="E18" s="34" t="s">
        <v>56</v>
      </c>
      <c r="F18" s="34" t="s">
        <v>57</v>
      </c>
      <c r="G18" s="35">
        <v>250</v>
      </c>
      <c r="H18" s="35">
        <v>2500.0000003</v>
      </c>
      <c r="I18" s="37">
        <v>8.44</v>
      </c>
      <c r="J18" s="110">
        <v>0.115</v>
      </c>
      <c r="L18" s="93"/>
    </row>
    <row r="19" spans="2:18">
      <c r="C19" s="32">
        <v>7</v>
      </c>
      <c r="D19" s="34" t="s">
        <v>64</v>
      </c>
      <c r="E19" s="34" t="s">
        <v>65</v>
      </c>
      <c r="F19" s="34" t="s">
        <v>66</v>
      </c>
      <c r="G19" s="35">
        <v>210</v>
      </c>
      <c r="H19" s="35">
        <v>1499.9999998999999</v>
      </c>
      <c r="I19" s="37">
        <v>5.0599999999999996</v>
      </c>
      <c r="J19" s="110">
        <v>0.10199999999999999</v>
      </c>
      <c r="L19" s="93"/>
    </row>
    <row r="20" spans="2:18">
      <c r="C20" s="32"/>
      <c r="D20" s="34"/>
      <c r="E20" s="34"/>
      <c r="F20" s="34"/>
      <c r="G20" s="35"/>
      <c r="H20" s="35"/>
      <c r="I20" s="131"/>
      <c r="J20" s="35"/>
      <c r="L20" s="93"/>
    </row>
    <row r="21" spans="2:18">
      <c r="C21" s="32"/>
      <c r="D21" s="109" t="s">
        <v>21</v>
      </c>
      <c r="E21" s="34"/>
      <c r="F21" s="34"/>
      <c r="G21" s="34"/>
      <c r="H21" s="34"/>
      <c r="I21" s="34"/>
      <c r="J21" s="32"/>
      <c r="L21" s="93"/>
    </row>
    <row r="22" spans="2:18">
      <c r="C22" s="32">
        <v>8</v>
      </c>
      <c r="D22" s="34" t="s">
        <v>55</v>
      </c>
      <c r="E22" s="34" t="s">
        <v>56</v>
      </c>
      <c r="F22" s="34" t="s">
        <v>67</v>
      </c>
      <c r="G22" s="35">
        <v>300</v>
      </c>
      <c r="H22" s="35">
        <v>2999.9999997999998</v>
      </c>
      <c r="I22" s="37">
        <v>10.130000000000001</v>
      </c>
      <c r="J22" s="110">
        <v>0.115</v>
      </c>
      <c r="L22" s="93"/>
    </row>
    <row r="23" spans="2:18">
      <c r="C23" s="32">
        <v>9</v>
      </c>
      <c r="D23" s="34" t="s">
        <v>22</v>
      </c>
      <c r="E23" s="34" t="s">
        <v>23</v>
      </c>
      <c r="F23" s="34" t="s">
        <v>24</v>
      </c>
      <c r="G23" s="35">
        <v>250</v>
      </c>
      <c r="H23" s="35">
        <v>2500.6849314999999</v>
      </c>
      <c r="I23" s="37">
        <v>8.44</v>
      </c>
      <c r="J23" s="110">
        <v>0.1</v>
      </c>
      <c r="L23" s="93"/>
    </row>
    <row r="24" spans="2:18">
      <c r="C24" s="32">
        <v>10</v>
      </c>
      <c r="D24" s="34" t="s">
        <v>64</v>
      </c>
      <c r="E24" s="34" t="s">
        <v>65</v>
      </c>
      <c r="F24" s="34" t="s">
        <v>68</v>
      </c>
      <c r="G24" s="35">
        <v>60</v>
      </c>
      <c r="H24" s="35">
        <v>599.99999930000001</v>
      </c>
      <c r="I24" s="37">
        <v>2.0299999999999998</v>
      </c>
      <c r="J24" s="110">
        <v>0.10199999999999999</v>
      </c>
      <c r="L24" s="93"/>
    </row>
    <row r="25" spans="2:18">
      <c r="C25" s="32"/>
      <c r="D25" s="34"/>
      <c r="E25" s="34"/>
      <c r="F25" s="34"/>
      <c r="G25" s="35"/>
      <c r="H25" s="35"/>
      <c r="I25" s="37"/>
      <c r="J25" s="110"/>
      <c r="L25" s="93"/>
    </row>
    <row r="26" spans="2:18">
      <c r="C26" s="32"/>
      <c r="D26" s="34"/>
      <c r="E26" s="34"/>
      <c r="F26" s="34"/>
      <c r="G26" s="35"/>
      <c r="H26" s="35"/>
      <c r="I26" s="37"/>
      <c r="J26" s="110"/>
      <c r="L26" s="93"/>
    </row>
    <row r="27" spans="2:18">
      <c r="C27" s="40"/>
      <c r="D27" s="41" t="s">
        <v>28</v>
      </c>
      <c r="E27" s="42"/>
      <c r="F27" s="42"/>
      <c r="G27" s="43"/>
      <c r="H27" s="165">
        <f>SUM(H13:H25)</f>
        <v>28972.385089999996</v>
      </c>
      <c r="I27" s="116">
        <f>SUM(I14:I26)/100</f>
        <v>0.97809999999999997</v>
      </c>
      <c r="J27" s="43"/>
      <c r="N27" s="121"/>
      <c r="P27" s="166"/>
      <c r="Q27" s="166"/>
      <c r="R27" s="166"/>
    </row>
    <row r="28" spans="2:18">
      <c r="C28" s="135"/>
      <c r="D28" s="136"/>
      <c r="E28" s="136"/>
      <c r="F28" s="136"/>
      <c r="G28" s="136"/>
      <c r="H28" s="137"/>
      <c r="I28" s="138"/>
      <c r="J28" s="138"/>
      <c r="L28" s="93"/>
    </row>
    <row r="29" spans="2:18">
      <c r="C29" s="135"/>
      <c r="D29" s="50" t="s">
        <v>29</v>
      </c>
      <c r="E29" s="135"/>
      <c r="F29" s="135"/>
      <c r="G29" s="135"/>
      <c r="H29" s="139"/>
      <c r="I29" s="140"/>
      <c r="J29" s="140"/>
      <c r="K29" s="51"/>
      <c r="L29" s="163"/>
    </row>
    <row r="30" spans="2:18">
      <c r="B30" s="120" t="str">
        <f>+$C$6&amp;D30</f>
        <v>IL&amp;FS  Infrastructure Debt Fund Series 2CTri Party Repo (TREPs)</v>
      </c>
      <c r="C30" s="135"/>
      <c r="D30" s="28" t="s">
        <v>30</v>
      </c>
      <c r="E30" s="135"/>
      <c r="F30" s="135"/>
      <c r="G30" s="135"/>
      <c r="H30" s="35">
        <v>662.56207400000005</v>
      </c>
      <c r="I30" s="37">
        <v>2.2400000000000002</v>
      </c>
      <c r="J30" s="110">
        <v>5.5200000000000006E-2</v>
      </c>
    </row>
    <row r="31" spans="2:18">
      <c r="C31" s="141"/>
      <c r="D31" s="142" t="s">
        <v>28</v>
      </c>
      <c r="E31" s="142"/>
      <c r="F31" s="142"/>
      <c r="G31" s="142"/>
      <c r="H31" s="165">
        <f>SUM(H30)</f>
        <v>662.56207400000005</v>
      </c>
      <c r="I31" s="116">
        <f>I30/100</f>
        <v>2.2400000000000003E-2</v>
      </c>
      <c r="J31" s="55"/>
    </row>
    <row r="32" spans="2:18">
      <c r="C32" s="135"/>
      <c r="D32" s="135"/>
      <c r="E32" s="135"/>
      <c r="F32" s="135"/>
      <c r="G32" s="135"/>
      <c r="H32" s="139"/>
      <c r="I32" s="140"/>
      <c r="J32" s="140"/>
    </row>
    <row r="33" spans="2:14">
      <c r="B33" s="120" t="str">
        <f>+$C$6&amp;D33</f>
        <v>IL&amp;FS  Infrastructure Debt Fund Series 2CTriparty Repo Margin</v>
      </c>
      <c r="C33" s="135"/>
      <c r="D33" s="167" t="s">
        <v>33</v>
      </c>
      <c r="E33" s="135"/>
      <c r="F33" s="135"/>
      <c r="G33" s="108"/>
      <c r="H33" s="139">
        <f>1735899.79/100000</f>
        <v>17.358997900000002</v>
      </c>
      <c r="I33" s="57">
        <f>H33/H40</f>
        <v>5.8598485351001397E-4</v>
      </c>
      <c r="J33" s="58"/>
      <c r="L33" s="93"/>
    </row>
    <row r="34" spans="2:14">
      <c r="C34" s="141"/>
      <c r="D34" s="142" t="s">
        <v>28</v>
      </c>
      <c r="E34" s="142"/>
      <c r="F34" s="142"/>
      <c r="G34" s="168"/>
      <c r="H34" s="165">
        <f>H33</f>
        <v>17.358997900000002</v>
      </c>
      <c r="I34" s="116">
        <f>I33</f>
        <v>5.8598485351001397E-4</v>
      </c>
      <c r="J34" s="55"/>
    </row>
    <row r="35" spans="2:14">
      <c r="C35" s="135"/>
      <c r="D35" s="135"/>
      <c r="E35" s="135"/>
      <c r="F35" s="135"/>
      <c r="G35" s="135"/>
      <c r="H35" s="139"/>
      <c r="I35" s="140"/>
      <c r="J35" s="140"/>
    </row>
    <row r="36" spans="2:14">
      <c r="C36" s="135"/>
      <c r="D36" s="50" t="s">
        <v>34</v>
      </c>
      <c r="E36" s="135"/>
      <c r="F36" s="135"/>
      <c r="G36" s="135"/>
      <c r="H36" s="139"/>
      <c r="I36" s="140"/>
      <c r="J36" s="140"/>
    </row>
    <row r="37" spans="2:14">
      <c r="B37" s="120" t="str">
        <f>+$C$6&amp;D37</f>
        <v>IL&amp;FS  Infrastructure Debt Fund Series 2CNet Receivable/Payable</v>
      </c>
      <c r="C37" s="135">
        <v>1</v>
      </c>
      <c r="D37" s="135" t="s">
        <v>35</v>
      </c>
      <c r="E37" s="135"/>
      <c r="F37" s="135"/>
      <c r="G37" s="135"/>
      <c r="H37" s="139">
        <f>H40-H38-H34-H31-H27</f>
        <v>-45.928784699994139</v>
      </c>
      <c r="I37" s="113">
        <f>H37/H40</f>
        <v>-1.5504104746921498E-3</v>
      </c>
      <c r="J37" s="58"/>
      <c r="L37" s="93"/>
    </row>
    <row r="38" spans="2:14">
      <c r="C38" s="135">
        <v>2</v>
      </c>
      <c r="D38" s="135" t="s">
        <v>36</v>
      </c>
      <c r="E38" s="135"/>
      <c r="F38" s="135"/>
      <c r="G38" s="135"/>
      <c r="H38" s="30">
        <f>(1703871.35+21290.93)/100000</f>
        <v>17.2516228</v>
      </c>
      <c r="I38" s="113">
        <f>H38/H40</f>
        <v>5.8236020981764251E-4</v>
      </c>
      <c r="J38" s="58"/>
      <c r="N38" s="169"/>
    </row>
    <row r="39" spans="2:14">
      <c r="C39" s="135"/>
      <c r="D39" s="142" t="s">
        <v>28</v>
      </c>
      <c r="E39" s="142"/>
      <c r="F39" s="142"/>
      <c r="G39" s="142"/>
      <c r="H39" s="165">
        <f>SUM(H37:H38)</f>
        <v>-28.67716189999414</v>
      </c>
      <c r="I39" s="116">
        <f>SUM(I37:I38)</f>
        <v>-9.6805026487450734E-4</v>
      </c>
      <c r="J39" s="55"/>
    </row>
    <row r="40" spans="2:14">
      <c r="C40" s="135"/>
      <c r="D40" s="150" t="s">
        <v>37</v>
      </c>
      <c r="E40" s="150"/>
      <c r="F40" s="150"/>
      <c r="G40" s="150"/>
      <c r="H40" s="170">
        <v>29623.629000000001</v>
      </c>
      <c r="I40" s="63" t="s">
        <v>69</v>
      </c>
      <c r="J40" s="63"/>
      <c r="N40" s="121"/>
    </row>
    <row r="41" spans="2:14">
      <c r="C41" s="151"/>
      <c r="D41" s="152"/>
      <c r="E41" s="152"/>
      <c r="F41" s="152"/>
      <c r="G41" s="152"/>
      <c r="H41" s="154"/>
      <c r="I41" s="95"/>
      <c r="J41" s="95"/>
      <c r="L41" s="93"/>
      <c r="N41" s="153"/>
    </row>
    <row r="42" spans="2:14">
      <c r="C42" s="151"/>
      <c r="D42" s="97"/>
      <c r="E42" s="152"/>
      <c r="F42" s="152"/>
      <c r="G42" s="152"/>
      <c r="H42" s="154"/>
      <c r="I42" s="171"/>
      <c r="J42" s="171"/>
      <c r="L42" s="93"/>
      <c r="N42" s="153"/>
    </row>
    <row r="43" spans="2:14">
      <c r="C43" s="151"/>
      <c r="D43" s="99" t="s">
        <v>38</v>
      </c>
      <c r="E43" s="96"/>
      <c r="F43" s="152"/>
      <c r="G43" s="152"/>
      <c r="H43" s="172"/>
      <c r="I43" s="171"/>
      <c r="J43" s="171"/>
      <c r="L43" s="93"/>
      <c r="N43" s="153"/>
    </row>
    <row r="44" spans="2:14" ht="47.25">
      <c r="C44" s="151"/>
      <c r="D44" s="118" t="s">
        <v>80</v>
      </c>
      <c r="E44" s="119">
        <f>26965921.98/100000</f>
        <v>269.65921980000002</v>
      </c>
      <c r="F44" s="152"/>
      <c r="G44" s="152"/>
      <c r="H44" s="172"/>
      <c r="I44" s="171"/>
      <c r="J44" s="171"/>
      <c r="L44" s="93"/>
      <c r="N44" s="153"/>
    </row>
    <row r="45" spans="2:14">
      <c r="C45" s="151"/>
      <c r="D45" s="99" t="s">
        <v>71</v>
      </c>
      <c r="E45" s="96"/>
      <c r="F45" s="152"/>
      <c r="G45" s="152"/>
      <c r="H45" s="154"/>
      <c r="I45" s="171"/>
      <c r="J45" s="171"/>
      <c r="L45" s="93"/>
      <c r="N45" s="153"/>
    </row>
    <row r="46" spans="2:14">
      <c r="C46" s="151"/>
      <c r="D46" s="100" t="s">
        <v>41</v>
      </c>
      <c r="E46" s="117">
        <v>2240848.0414</v>
      </c>
      <c r="F46" s="152"/>
      <c r="G46" s="152"/>
      <c r="H46" s="154"/>
      <c r="I46" s="171"/>
      <c r="J46" s="171"/>
      <c r="L46" s="93"/>
      <c r="N46" s="153"/>
    </row>
    <row r="47" spans="2:14">
      <c r="C47" s="151"/>
      <c r="D47" s="99" t="s">
        <v>72</v>
      </c>
      <c r="E47" s="96"/>
      <c r="F47" s="152"/>
      <c r="G47" s="152"/>
      <c r="H47" s="154"/>
      <c r="I47" s="171"/>
      <c r="J47" s="171"/>
      <c r="L47" s="93"/>
      <c r="N47" s="153"/>
    </row>
    <row r="48" spans="2:14">
      <c r="C48" s="151"/>
      <c r="D48" s="100" t="s">
        <v>41</v>
      </c>
      <c r="E48" s="117">
        <v>2334867.2899000002</v>
      </c>
      <c r="F48" s="155"/>
      <c r="G48" s="156"/>
      <c r="H48" s="154"/>
      <c r="I48" s="171"/>
      <c r="J48" s="171"/>
      <c r="L48" s="93"/>
      <c r="N48" s="153"/>
    </row>
    <row r="49" spans="3:14">
      <c r="C49" s="151"/>
      <c r="D49" s="99" t="s">
        <v>43</v>
      </c>
      <c r="E49" s="103" t="s">
        <v>44</v>
      </c>
      <c r="F49" s="152"/>
      <c r="G49" s="152"/>
      <c r="H49" s="154"/>
      <c r="I49" s="171"/>
      <c r="J49" s="171"/>
      <c r="L49" s="93"/>
      <c r="N49" s="153"/>
    </row>
    <row r="50" spans="3:14" ht="31.5">
      <c r="C50" s="151"/>
      <c r="D50" s="101" t="s">
        <v>81</v>
      </c>
      <c r="E50" s="103" t="s">
        <v>44</v>
      </c>
      <c r="F50" s="152"/>
      <c r="G50" s="152"/>
      <c r="H50" s="154"/>
      <c r="I50" s="171"/>
      <c r="J50" s="171"/>
      <c r="L50" s="93"/>
      <c r="N50" s="153"/>
    </row>
    <row r="51" spans="3:14" ht="31.5">
      <c r="C51" s="151"/>
      <c r="D51" s="101" t="s">
        <v>82</v>
      </c>
      <c r="E51" s="103" t="s">
        <v>44</v>
      </c>
      <c r="F51" s="152"/>
      <c r="G51" s="152"/>
      <c r="H51" s="154"/>
      <c r="I51" s="171"/>
      <c r="J51" s="171"/>
      <c r="L51" s="93"/>
      <c r="N51" s="153"/>
    </row>
    <row r="52" spans="3:14">
      <c r="C52" s="151"/>
      <c r="D52" s="99" t="s">
        <v>47</v>
      </c>
      <c r="E52" s="103" t="s">
        <v>44</v>
      </c>
      <c r="F52" s="152"/>
      <c r="G52" s="152"/>
      <c r="H52" s="154"/>
      <c r="I52" s="171"/>
      <c r="J52" s="171"/>
      <c r="L52" s="93"/>
      <c r="N52" s="153"/>
    </row>
    <row r="53" spans="3:14">
      <c r="C53" s="151"/>
      <c r="D53" s="104" t="s">
        <v>48</v>
      </c>
      <c r="E53" s="103" t="s">
        <v>83</v>
      </c>
      <c r="F53" s="152"/>
      <c r="G53" s="152"/>
      <c r="H53" s="154"/>
      <c r="I53" s="171"/>
      <c r="J53" s="171"/>
      <c r="L53" s="93"/>
      <c r="N53" s="153"/>
    </row>
    <row r="54" spans="3:14">
      <c r="C54" s="151"/>
      <c r="D54" s="99" t="s">
        <v>50</v>
      </c>
      <c r="E54" s="103" t="s">
        <v>51</v>
      </c>
      <c r="F54" s="152"/>
      <c r="G54" s="152"/>
      <c r="H54" s="154"/>
      <c r="I54" s="171"/>
      <c r="J54" s="171"/>
      <c r="L54" s="93"/>
      <c r="N54" s="153"/>
    </row>
    <row r="55" spans="3:14">
      <c r="C55" s="151"/>
      <c r="D55" s="102" t="s">
        <v>52</v>
      </c>
      <c r="E55" s="96"/>
      <c r="F55" s="152"/>
      <c r="G55" s="152"/>
      <c r="H55" s="154"/>
      <c r="I55" s="171"/>
      <c r="J55" s="171"/>
      <c r="L55" s="93"/>
      <c r="N55" s="153"/>
    </row>
    <row r="56" spans="3:14">
      <c r="C56" s="151"/>
      <c r="D56" s="96"/>
      <c r="E56" s="96"/>
      <c r="F56" s="152"/>
      <c r="G56" s="152"/>
      <c r="H56" s="154"/>
      <c r="I56" s="171"/>
      <c r="J56" s="171"/>
      <c r="L56" s="93"/>
      <c r="N56" s="153"/>
    </row>
    <row r="57" spans="3:14">
      <c r="C57" s="151"/>
      <c r="D57" s="97"/>
      <c r="E57" s="152"/>
      <c r="F57" s="152"/>
      <c r="G57" s="152"/>
      <c r="H57" s="154"/>
      <c r="I57" s="171"/>
      <c r="J57" s="171"/>
      <c r="L57" s="93"/>
      <c r="N57" s="153"/>
    </row>
    <row r="58" spans="3:14">
      <c r="C58" s="151"/>
      <c r="D58" s="97"/>
      <c r="E58" s="152"/>
      <c r="F58" s="152"/>
      <c r="G58" s="152"/>
      <c r="H58" s="154"/>
      <c r="I58" s="171"/>
      <c r="J58" s="171"/>
      <c r="L58" s="93"/>
      <c r="N58" s="153"/>
    </row>
    <row r="59" spans="3:14">
      <c r="C59" s="151"/>
      <c r="D59" s="87" t="s">
        <v>53</v>
      </c>
      <c r="H59" s="121"/>
      <c r="I59" s="157"/>
      <c r="J59" s="157"/>
    </row>
    <row r="61" spans="3:14">
      <c r="G61" s="120">
        <v>1707699234.05</v>
      </c>
      <c r="H61" s="121">
        <v>17076.992340500001</v>
      </c>
    </row>
    <row r="62" spans="3:14">
      <c r="H62" s="121">
        <v>1884.7669896999978</v>
      </c>
    </row>
  </sheetData>
  <mergeCells count="9">
    <mergeCell ref="J10:J11"/>
    <mergeCell ref="C6:I6"/>
    <mergeCell ref="C7:I7"/>
    <mergeCell ref="C8:I8"/>
    <mergeCell ref="C10:C11"/>
    <mergeCell ref="D10:D11"/>
    <mergeCell ref="E10:E11"/>
    <mergeCell ref="G10:G11"/>
    <mergeCell ref="I10:I11"/>
  </mergeCells>
  <conditionalFormatting sqref="E27:F27">
    <cfRule type="cellIs" dxfId="1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Half Yearly Portfolio 2A</vt:lpstr>
      <vt:lpstr>Half Yearly Portfolio 2B</vt:lpstr>
      <vt:lpstr>Half Yearly Portfolio 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Trusha Shah</dc:creator>
  <cp:lastModifiedBy>Trusha Shah</cp:lastModifiedBy>
  <dcterms:created xsi:type="dcterms:W3CDTF">2025-10-10T13:35:41Z</dcterms:created>
  <dcterms:modified xsi:type="dcterms:W3CDTF">2025-10-10T13:37:54Z</dcterms:modified>
</cp:coreProperties>
</file>